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Peter\Desktop\Práca\Sanácia sociálnych zariadení v budove Nová radnica\Súťažné podklady s prílohami\"/>
    </mc:Choice>
  </mc:AlternateContent>
  <xr:revisionPtr revIDLastSave="0" documentId="8_{61054C11-8640-405E-A3A0-1F9A0CDB0602}" xr6:coauthVersionLast="44" xr6:coauthVersionMax="44" xr10:uidLastSave="{00000000-0000-0000-0000-000000000000}"/>
  <bookViews>
    <workbookView xWindow="-120" yWindow="-120" windowWidth="20730" windowHeight="11160" activeTab="5" xr2:uid="{00000000-000D-0000-FFFF-FFFF00000000}"/>
  </bookViews>
  <sheets>
    <sheet name="Rekapitulácia stavby" sheetId="1" r:id="rId1"/>
    <sheet name="27-1 - ASR" sheetId="2" r:id="rId2"/>
    <sheet name="27-2 - Eli" sheetId="3" r:id="rId3"/>
    <sheet name="27-3 - VZT" sheetId="4" r:id="rId4"/>
    <sheet name="27-4 - ZTI - Zdravotechnika" sheetId="5" r:id="rId5"/>
    <sheet name="27-5 - UK - Vykurovanie" sheetId="6" r:id="rId6"/>
  </sheets>
  <definedNames>
    <definedName name="_xlnm.Print_Titles" localSheetId="1">'27-1 - ASR'!$127:$127</definedName>
    <definedName name="_xlnm.Print_Titles" localSheetId="2">'27-2 - Eli'!$122:$122</definedName>
    <definedName name="_xlnm.Print_Titles" localSheetId="3">'27-3 - VZT'!$118:$118</definedName>
    <definedName name="_xlnm.Print_Titles" localSheetId="4">'27-4 - ZTI - Zdravotechnika'!$126:$126</definedName>
    <definedName name="_xlnm.Print_Titles" localSheetId="5">'27-5 - UK - Vykurovanie'!$124:$124</definedName>
    <definedName name="_xlnm.Print_Titles" localSheetId="0">'Rekapitulácia stavby'!$85:$85</definedName>
    <definedName name="_xlnm.Print_Area" localSheetId="1">'27-1 - ASR'!$C$4:$Q$70,'27-1 - ASR'!$C$76:$Q$111,'27-1 - ASR'!$C$117:$Q$194</definedName>
    <definedName name="_xlnm.Print_Area" localSheetId="2">'27-2 - Eli'!$C$4:$Q$70,'27-2 - Eli'!$C$76:$Q$106,'27-2 - Eli'!$C$112:$Q$142</definedName>
    <definedName name="_xlnm.Print_Area" localSheetId="3">'27-3 - VZT'!$C$4:$Q$70,'27-3 - VZT'!$C$76:$Q$102,'27-3 - VZT'!$C$108:$Q$157</definedName>
    <definedName name="_xlnm.Print_Area" localSheetId="4">'27-4 - ZTI - Zdravotechnika'!$C$4:$Q$70,'27-4 - ZTI - Zdravotechnika'!$C$76:$Q$110,'27-4 - ZTI - Zdravotechnika'!$C$116:$Q$310</definedName>
    <definedName name="_xlnm.Print_Area" localSheetId="5">'27-5 - UK - Vykurovanie'!$C$4:$Q$70,'27-5 - UK - Vykurovanie'!$C$76:$Q$108,'27-5 - UK - Vykurovanie'!$C$114:$Q$186</definedName>
    <definedName name="_xlnm.Print_Area" localSheetId="0">'Rekapitulácia stavby'!$C$4:$AP$70,'Rekapitulácia stavby'!$C$76:$AP$100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93" i="5" l="1"/>
  <c r="N292" i="5"/>
  <c r="N291" i="5"/>
  <c r="N290" i="5"/>
  <c r="N289" i="5"/>
  <c r="N288" i="5"/>
  <c r="N287" i="5"/>
  <c r="N286" i="5"/>
  <c r="N285" i="5"/>
  <c r="AY92" i="1" l="1"/>
  <c r="AX92" i="1"/>
  <c r="BI186" i="6"/>
  <c r="BH186" i="6"/>
  <c r="BG186" i="6"/>
  <c r="BE186" i="6"/>
  <c r="BK186" i="6"/>
  <c r="N186" i="6" s="1"/>
  <c r="BF186" i="6" s="1"/>
  <c r="BI185" i="6"/>
  <c r="BH185" i="6"/>
  <c r="BG185" i="6"/>
  <c r="BE185" i="6"/>
  <c r="BK185" i="6"/>
  <c r="N185" i="6" s="1"/>
  <c r="BF185" i="6" s="1"/>
  <c r="BI184" i="6"/>
  <c r="BH184" i="6"/>
  <c r="BG184" i="6"/>
  <c r="BE184" i="6"/>
  <c r="BK184" i="6"/>
  <c r="N184" i="6"/>
  <c r="BF184" i="6" s="1"/>
  <c r="BI183" i="6"/>
  <c r="BH183" i="6"/>
  <c r="BG183" i="6"/>
  <c r="BE183" i="6"/>
  <c r="BK183" i="6"/>
  <c r="N183" i="6"/>
  <c r="BF183" i="6"/>
  <c r="BI182" i="6"/>
  <c r="BH182" i="6"/>
  <c r="BG182" i="6"/>
  <c r="BE182" i="6"/>
  <c r="BK182" i="6"/>
  <c r="BK181" i="6" s="1"/>
  <c r="N181" i="6" s="1"/>
  <c r="N98" i="6" s="1"/>
  <c r="N182" i="6"/>
  <c r="BF182" i="6" s="1"/>
  <c r="BI180" i="6"/>
  <c r="BH180" i="6"/>
  <c r="BG180" i="6"/>
  <c r="BE180" i="6"/>
  <c r="AA180" i="6"/>
  <c r="Y180" i="6"/>
  <c r="W180" i="6"/>
  <c r="BK180" i="6"/>
  <c r="N180" i="6"/>
  <c r="BF180" i="6"/>
  <c r="BI179" i="6"/>
  <c r="BH179" i="6"/>
  <c r="BG179" i="6"/>
  <c r="BE179" i="6"/>
  <c r="AA179" i="6"/>
  <c r="AA178" i="6"/>
  <c r="Y179" i="6"/>
  <c r="Y178" i="6"/>
  <c r="W179" i="6"/>
  <c r="W178" i="6" s="1"/>
  <c r="BK179" i="6"/>
  <c r="BK178" i="6" s="1"/>
  <c r="N178" i="6" s="1"/>
  <c r="N97" i="6" s="1"/>
  <c r="N179" i="6"/>
  <c r="BF179" i="6" s="1"/>
  <c r="BI177" i="6"/>
  <c r="BH177" i="6"/>
  <c r="BG177" i="6"/>
  <c r="BE177" i="6"/>
  <c r="AA177" i="6"/>
  <c r="Y177" i="6"/>
  <c r="W177" i="6"/>
  <c r="BK177" i="6"/>
  <c r="N177" i="6"/>
  <c r="BF177" i="6" s="1"/>
  <c r="BI176" i="6"/>
  <c r="BH176" i="6"/>
  <c r="BG176" i="6"/>
  <c r="BE176" i="6"/>
  <c r="AA176" i="6"/>
  <c r="Y176" i="6"/>
  <c r="W176" i="6"/>
  <c r="BK176" i="6"/>
  <c r="N176" i="6"/>
  <c r="BF176" i="6" s="1"/>
  <c r="BI175" i="6"/>
  <c r="BH175" i="6"/>
  <c r="BG175" i="6"/>
  <c r="BE175" i="6"/>
  <c r="AA175" i="6"/>
  <c r="Y175" i="6"/>
  <c r="W175" i="6"/>
  <c r="BK175" i="6"/>
  <c r="N175" i="6"/>
  <c r="BF175" i="6" s="1"/>
  <c r="BI174" i="6"/>
  <c r="BH174" i="6"/>
  <c r="BG174" i="6"/>
  <c r="BE174" i="6"/>
  <c r="AA174" i="6"/>
  <c r="Y174" i="6"/>
  <c r="W174" i="6"/>
  <c r="BK174" i="6"/>
  <c r="N174" i="6"/>
  <c r="BF174" i="6"/>
  <c r="BI173" i="6"/>
  <c r="BH173" i="6"/>
  <c r="BG173" i="6"/>
  <c r="BE173" i="6"/>
  <c r="AA173" i="6"/>
  <c r="Y173" i="6"/>
  <c r="W173" i="6"/>
  <c r="BK173" i="6"/>
  <c r="N173" i="6"/>
  <c r="BF173" i="6" s="1"/>
  <c r="BI172" i="6"/>
  <c r="BH172" i="6"/>
  <c r="BG172" i="6"/>
  <c r="BE172" i="6"/>
  <c r="AA172" i="6"/>
  <c r="Y172" i="6"/>
  <c r="W172" i="6"/>
  <c r="BK172" i="6"/>
  <c r="N172" i="6"/>
  <c r="BF172" i="6" s="1"/>
  <c r="BI171" i="6"/>
  <c r="BH171" i="6"/>
  <c r="BG171" i="6"/>
  <c r="BE171" i="6"/>
  <c r="AA171" i="6"/>
  <c r="Y171" i="6"/>
  <c r="W171" i="6"/>
  <c r="BK171" i="6"/>
  <c r="N171" i="6"/>
  <c r="BF171" i="6" s="1"/>
  <c r="BI170" i="6"/>
  <c r="BH170" i="6"/>
  <c r="BG170" i="6"/>
  <c r="BE170" i="6"/>
  <c r="AA170" i="6"/>
  <c r="Y170" i="6"/>
  <c r="W170" i="6"/>
  <c r="BK170" i="6"/>
  <c r="N170" i="6"/>
  <c r="BF170" i="6"/>
  <c r="BI169" i="6"/>
  <c r="BH169" i="6"/>
  <c r="BG169" i="6"/>
  <c r="BE169" i="6"/>
  <c r="AA169" i="6"/>
  <c r="Y169" i="6"/>
  <c r="W169" i="6"/>
  <c r="BK169" i="6"/>
  <c r="N169" i="6"/>
  <c r="BF169" i="6" s="1"/>
  <c r="BI168" i="6"/>
  <c r="BH168" i="6"/>
  <c r="BG168" i="6"/>
  <c r="BE168" i="6"/>
  <c r="AA168" i="6"/>
  <c r="Y168" i="6"/>
  <c r="W168" i="6"/>
  <c r="BK168" i="6"/>
  <c r="N168" i="6"/>
  <c r="BF168" i="6" s="1"/>
  <c r="BI167" i="6"/>
  <c r="BH167" i="6"/>
  <c r="BG167" i="6"/>
  <c r="BE167" i="6"/>
  <c r="AA167" i="6"/>
  <c r="Y167" i="6"/>
  <c r="W167" i="6"/>
  <c r="BK167" i="6"/>
  <c r="N167" i="6"/>
  <c r="BF167" i="6" s="1"/>
  <c r="BI166" i="6"/>
  <c r="BH166" i="6"/>
  <c r="BG166" i="6"/>
  <c r="BE166" i="6"/>
  <c r="AA166" i="6"/>
  <c r="Y166" i="6"/>
  <c r="W166" i="6"/>
  <c r="BK166" i="6"/>
  <c r="N166" i="6"/>
  <c r="BF166" i="6"/>
  <c r="BI165" i="6"/>
  <c r="BH165" i="6"/>
  <c r="BG165" i="6"/>
  <c r="BE165" i="6"/>
  <c r="AA165" i="6"/>
  <c r="Y165" i="6"/>
  <c r="W165" i="6"/>
  <c r="BK165" i="6"/>
  <c r="N165" i="6"/>
  <c r="BF165" i="6" s="1"/>
  <c r="BI164" i="6"/>
  <c r="BH164" i="6"/>
  <c r="BG164" i="6"/>
  <c r="BE164" i="6"/>
  <c r="AA164" i="6"/>
  <c r="Y164" i="6"/>
  <c r="W164" i="6"/>
  <c r="BK164" i="6"/>
  <c r="BK162" i="6" s="1"/>
  <c r="N162" i="6" s="1"/>
  <c r="N96" i="6" s="1"/>
  <c r="N164" i="6"/>
  <c r="BF164" i="6" s="1"/>
  <c r="BI163" i="6"/>
  <c r="BH163" i="6"/>
  <c r="BG163" i="6"/>
  <c r="BE163" i="6"/>
  <c r="AA163" i="6"/>
  <c r="AA162" i="6" s="1"/>
  <c r="Y163" i="6"/>
  <c r="Y162" i="6" s="1"/>
  <c r="W163" i="6"/>
  <c r="W162" i="6" s="1"/>
  <c r="BK163" i="6"/>
  <c r="N163" i="6"/>
  <c r="BF163" i="6" s="1"/>
  <c r="BI161" i="6"/>
  <c r="BH161" i="6"/>
  <c r="BG161" i="6"/>
  <c r="BE161" i="6"/>
  <c r="AA161" i="6"/>
  <c r="Y161" i="6"/>
  <c r="W161" i="6"/>
  <c r="BK161" i="6"/>
  <c r="N161" i="6"/>
  <c r="BF161" i="6" s="1"/>
  <c r="BI160" i="6"/>
  <c r="BH160" i="6"/>
  <c r="BG160" i="6"/>
  <c r="BE160" i="6"/>
  <c r="AA160" i="6"/>
  <c r="Y160" i="6"/>
  <c r="W160" i="6"/>
  <c r="BK160" i="6"/>
  <c r="N160" i="6"/>
  <c r="BF160" i="6"/>
  <c r="BI159" i="6"/>
  <c r="BH159" i="6"/>
  <c r="BG159" i="6"/>
  <c r="BE159" i="6"/>
  <c r="AA159" i="6"/>
  <c r="Y159" i="6"/>
  <c r="W159" i="6"/>
  <c r="BK159" i="6"/>
  <c r="N159" i="6"/>
  <c r="BF159" i="6" s="1"/>
  <c r="BI158" i="6"/>
  <c r="BH158" i="6"/>
  <c r="BG158" i="6"/>
  <c r="BE158" i="6"/>
  <c r="AA158" i="6"/>
  <c r="Y158" i="6"/>
  <c r="W158" i="6"/>
  <c r="BK158" i="6"/>
  <c r="N158" i="6"/>
  <c r="BF158" i="6" s="1"/>
  <c r="BI157" i="6"/>
  <c r="BH157" i="6"/>
  <c r="BG157" i="6"/>
  <c r="BE157" i="6"/>
  <c r="AA157" i="6"/>
  <c r="Y157" i="6"/>
  <c r="W157" i="6"/>
  <c r="BK157" i="6"/>
  <c r="N157" i="6"/>
  <c r="BF157" i="6" s="1"/>
  <c r="BI156" i="6"/>
  <c r="BH156" i="6"/>
  <c r="BG156" i="6"/>
  <c r="BE156" i="6"/>
  <c r="AA156" i="6"/>
  <c r="Y156" i="6"/>
  <c r="W156" i="6"/>
  <c r="BK156" i="6"/>
  <c r="N156" i="6"/>
  <c r="BF156" i="6"/>
  <c r="BI155" i="6"/>
  <c r="BH155" i="6"/>
  <c r="BG155" i="6"/>
  <c r="BE155" i="6"/>
  <c r="AA155" i="6"/>
  <c r="Y155" i="6"/>
  <c r="W155" i="6"/>
  <c r="BK155" i="6"/>
  <c r="N155" i="6"/>
  <c r="BF155" i="6" s="1"/>
  <c r="BI154" i="6"/>
  <c r="BH154" i="6"/>
  <c r="BG154" i="6"/>
  <c r="BE154" i="6"/>
  <c r="AA154" i="6"/>
  <c r="Y154" i="6"/>
  <c r="W154" i="6"/>
  <c r="BK154" i="6"/>
  <c r="N154" i="6"/>
  <c r="BF154" i="6" s="1"/>
  <c r="BI153" i="6"/>
  <c r="BH153" i="6"/>
  <c r="BG153" i="6"/>
  <c r="BE153" i="6"/>
  <c r="AA153" i="6"/>
  <c r="Y153" i="6"/>
  <c r="Y150" i="6" s="1"/>
  <c r="W153" i="6"/>
  <c r="BK153" i="6"/>
  <c r="N153" i="6"/>
  <c r="BF153" i="6" s="1"/>
  <c r="BI152" i="6"/>
  <c r="BH152" i="6"/>
  <c r="BG152" i="6"/>
  <c r="BE152" i="6"/>
  <c r="AA152" i="6"/>
  <c r="Y152" i="6"/>
  <c r="W152" i="6"/>
  <c r="BK152" i="6"/>
  <c r="N152" i="6"/>
  <c r="BF152" i="6"/>
  <c r="BI151" i="6"/>
  <c r="BH151" i="6"/>
  <c r="BG151" i="6"/>
  <c r="BE151" i="6"/>
  <c r="AA151" i="6"/>
  <c r="Y151" i="6"/>
  <c r="W151" i="6"/>
  <c r="BK151" i="6"/>
  <c r="BK150" i="6" s="1"/>
  <c r="N150" i="6" s="1"/>
  <c r="N95" i="6" s="1"/>
  <c r="N151" i="6"/>
  <c r="BF151" i="6"/>
  <c r="BI149" i="6"/>
  <c r="BH149" i="6"/>
  <c r="BG149" i="6"/>
  <c r="BE149" i="6"/>
  <c r="AA149" i="6"/>
  <c r="Y149" i="6"/>
  <c r="W149" i="6"/>
  <c r="BK149" i="6"/>
  <c r="N149" i="6"/>
  <c r="BF149" i="6" s="1"/>
  <c r="BI148" i="6"/>
  <c r="BH148" i="6"/>
  <c r="BG148" i="6"/>
  <c r="BE148" i="6"/>
  <c r="AA148" i="6"/>
  <c r="Y148" i="6"/>
  <c r="W148" i="6"/>
  <c r="BK148" i="6"/>
  <c r="N148" i="6"/>
  <c r="BF148" i="6" s="1"/>
  <c r="BI147" i="6"/>
  <c r="BH147" i="6"/>
  <c r="BG147" i="6"/>
  <c r="BE147" i="6"/>
  <c r="AA147" i="6"/>
  <c r="Y147" i="6"/>
  <c r="W147" i="6"/>
  <c r="BK147" i="6"/>
  <c r="N147" i="6"/>
  <c r="BF147" i="6" s="1"/>
  <c r="BI146" i="6"/>
  <c r="BH146" i="6"/>
  <c r="BG146" i="6"/>
  <c r="BE146" i="6"/>
  <c r="AA146" i="6"/>
  <c r="Y146" i="6"/>
  <c r="W146" i="6"/>
  <c r="BK146" i="6"/>
  <c r="N146" i="6"/>
  <c r="BF146" i="6"/>
  <c r="BI145" i="6"/>
  <c r="BH145" i="6"/>
  <c r="BG145" i="6"/>
  <c r="BE145" i="6"/>
  <c r="AA145" i="6"/>
  <c r="Y145" i="6"/>
  <c r="W145" i="6"/>
  <c r="BK145" i="6"/>
  <c r="N145" i="6"/>
  <c r="BF145" i="6" s="1"/>
  <c r="BI144" i="6"/>
  <c r="BH144" i="6"/>
  <c r="BG144" i="6"/>
  <c r="BE144" i="6"/>
  <c r="AA144" i="6"/>
  <c r="Y144" i="6"/>
  <c r="W144" i="6"/>
  <c r="BK144" i="6"/>
  <c r="BK142" i="6" s="1"/>
  <c r="N144" i="6"/>
  <c r="BF144" i="6" s="1"/>
  <c r="BI143" i="6"/>
  <c r="BH143" i="6"/>
  <c r="BG143" i="6"/>
  <c r="BE143" i="6"/>
  <c r="AA143" i="6"/>
  <c r="AA142" i="6" s="1"/>
  <c r="Y143" i="6"/>
  <c r="Y142" i="6" s="1"/>
  <c r="W143" i="6"/>
  <c r="BK143" i="6"/>
  <c r="N142" i="6"/>
  <c r="N94" i="6" s="1"/>
  <c r="N143" i="6"/>
  <c r="BF143" i="6" s="1"/>
  <c r="BI141" i="6"/>
  <c r="BH141" i="6"/>
  <c r="BG141" i="6"/>
  <c r="BE141" i="6"/>
  <c r="AA141" i="6"/>
  <c r="Y141" i="6"/>
  <c r="W141" i="6"/>
  <c r="BK141" i="6"/>
  <c r="N141" i="6"/>
  <c r="BF141" i="6" s="1"/>
  <c r="BI140" i="6"/>
  <c r="BH140" i="6"/>
  <c r="BG140" i="6"/>
  <c r="BE140" i="6"/>
  <c r="AA140" i="6"/>
  <c r="Y140" i="6"/>
  <c r="W140" i="6"/>
  <c r="BK140" i="6"/>
  <c r="N140" i="6"/>
  <c r="BF140" i="6"/>
  <c r="BI139" i="6"/>
  <c r="BH139" i="6"/>
  <c r="BG139" i="6"/>
  <c r="BE139" i="6"/>
  <c r="AA139" i="6"/>
  <c r="Y139" i="6"/>
  <c r="Y138" i="6"/>
  <c r="W139" i="6"/>
  <c r="W138" i="6" s="1"/>
  <c r="BK139" i="6"/>
  <c r="BK138" i="6"/>
  <c r="N138" i="6"/>
  <c r="BK137" i="6"/>
  <c r="N137" i="6" s="1"/>
  <c r="N92" i="6" s="1"/>
  <c r="N139" i="6"/>
  <c r="BF139" i="6" s="1"/>
  <c r="N93" i="6"/>
  <c r="BI136" i="6"/>
  <c r="BH136" i="6"/>
  <c r="BG136" i="6"/>
  <c r="BE136" i="6"/>
  <c r="AA136" i="6"/>
  <c r="AA135" i="6" s="1"/>
  <c r="Y136" i="6"/>
  <c r="Y135" i="6" s="1"/>
  <c r="W136" i="6"/>
  <c r="W135" i="6"/>
  <c r="BK136" i="6"/>
  <c r="BK135" i="6" s="1"/>
  <c r="N135" i="6" s="1"/>
  <c r="N91" i="6" s="1"/>
  <c r="N136" i="6"/>
  <c r="BF136" i="6"/>
  <c r="BI134" i="6"/>
  <c r="BH134" i="6"/>
  <c r="BG134" i="6"/>
  <c r="BE134" i="6"/>
  <c r="AA134" i="6"/>
  <c r="Y134" i="6"/>
  <c r="W134" i="6"/>
  <c r="BK134" i="6"/>
  <c r="N134" i="6"/>
  <c r="BF134" i="6"/>
  <c r="BI133" i="6"/>
  <c r="BH133" i="6"/>
  <c r="BG133" i="6"/>
  <c r="BE133" i="6"/>
  <c r="AA133" i="6"/>
  <c r="Y133" i="6"/>
  <c r="W133" i="6"/>
  <c r="BK133" i="6"/>
  <c r="N133" i="6"/>
  <c r="BF133" i="6" s="1"/>
  <c r="BI132" i="6"/>
  <c r="BH132" i="6"/>
  <c r="BG132" i="6"/>
  <c r="BE132" i="6"/>
  <c r="AA132" i="6"/>
  <c r="Y132" i="6"/>
  <c r="W132" i="6"/>
  <c r="BK132" i="6"/>
  <c r="N132" i="6"/>
  <c r="BF132" i="6" s="1"/>
  <c r="BI131" i="6"/>
  <c r="BH131" i="6"/>
  <c r="BG131" i="6"/>
  <c r="BE131" i="6"/>
  <c r="AA131" i="6"/>
  <c r="Y131" i="6"/>
  <c r="W131" i="6"/>
  <c r="BK131" i="6"/>
  <c r="N131" i="6"/>
  <c r="BF131" i="6" s="1"/>
  <c r="BI130" i="6"/>
  <c r="BH130" i="6"/>
  <c r="BG130" i="6"/>
  <c r="BE130" i="6"/>
  <c r="AA130" i="6"/>
  <c r="Y130" i="6"/>
  <c r="W130" i="6"/>
  <c r="BK130" i="6"/>
  <c r="N130" i="6"/>
  <c r="BF130" i="6"/>
  <c r="BI129" i="6"/>
  <c r="BH129" i="6"/>
  <c r="BG129" i="6"/>
  <c r="BE129" i="6"/>
  <c r="AA129" i="6"/>
  <c r="AA127" i="6" s="1"/>
  <c r="AA126" i="6" s="1"/>
  <c r="Y129" i="6"/>
  <c r="W129" i="6"/>
  <c r="BK129" i="6"/>
  <c r="N129" i="6"/>
  <c r="BF129" i="6" s="1"/>
  <c r="BI128" i="6"/>
  <c r="BH128" i="6"/>
  <c r="BG128" i="6"/>
  <c r="BE128" i="6"/>
  <c r="AA128" i="6"/>
  <c r="Y128" i="6"/>
  <c r="Y127" i="6" s="1"/>
  <c r="Y126" i="6"/>
  <c r="W128" i="6"/>
  <c r="BK128" i="6"/>
  <c r="BK127" i="6"/>
  <c r="N128" i="6"/>
  <c r="BF128" i="6"/>
  <c r="M121" i="6"/>
  <c r="F121" i="6"/>
  <c r="F119" i="6"/>
  <c r="F117" i="6"/>
  <c r="BI106" i="6"/>
  <c r="BH106" i="6"/>
  <c r="BG106" i="6"/>
  <c r="BE106" i="6"/>
  <c r="BI105" i="6"/>
  <c r="BH105" i="6"/>
  <c r="BG105" i="6"/>
  <c r="BE105" i="6"/>
  <c r="BI104" i="6"/>
  <c r="BH104" i="6"/>
  <c r="BG104" i="6"/>
  <c r="BE104" i="6"/>
  <c r="BI103" i="6"/>
  <c r="BH103" i="6"/>
  <c r="BG103" i="6"/>
  <c r="BE103" i="6"/>
  <c r="BI102" i="6"/>
  <c r="BH102" i="6"/>
  <c r="BG102" i="6"/>
  <c r="BE102" i="6"/>
  <c r="BI101" i="6"/>
  <c r="BH101" i="6"/>
  <c r="H35" i="6" s="1"/>
  <c r="BC92" i="1" s="1"/>
  <c r="BG101" i="6"/>
  <c r="BE101" i="6"/>
  <c r="M83" i="6"/>
  <c r="F83" i="6"/>
  <c r="F81" i="6"/>
  <c r="F79" i="6"/>
  <c r="O21" i="6"/>
  <c r="E21" i="6"/>
  <c r="M122" i="6" s="1"/>
  <c r="M84" i="6"/>
  <c r="O20" i="6"/>
  <c r="O15" i="6"/>
  <c r="E15" i="6"/>
  <c r="F122" i="6"/>
  <c r="F84" i="6"/>
  <c r="O14" i="6"/>
  <c r="O9" i="6"/>
  <c r="M119" i="6"/>
  <c r="M81" i="6"/>
  <c r="F6" i="6"/>
  <c r="F116" i="6" s="1"/>
  <c r="F78" i="6"/>
  <c r="AY91" i="1"/>
  <c r="AX91" i="1"/>
  <c r="BI310" i="5"/>
  <c r="BH310" i="5"/>
  <c r="BG310" i="5"/>
  <c r="BE310" i="5"/>
  <c r="BK310" i="5"/>
  <c r="N310" i="5"/>
  <c r="BF310" i="5" s="1"/>
  <c r="BI309" i="5"/>
  <c r="BH309" i="5"/>
  <c r="BG309" i="5"/>
  <c r="BE309" i="5"/>
  <c r="BK309" i="5"/>
  <c r="N309" i="5" s="1"/>
  <c r="BF309" i="5"/>
  <c r="BI308" i="5"/>
  <c r="BH308" i="5"/>
  <c r="BG308" i="5"/>
  <c r="BE308" i="5"/>
  <c r="BK308" i="5"/>
  <c r="N308" i="5" s="1"/>
  <c r="BF308" i="5" s="1"/>
  <c r="BI307" i="5"/>
  <c r="BH307" i="5"/>
  <c r="BG307" i="5"/>
  <c r="BE307" i="5"/>
  <c r="BK307" i="5"/>
  <c r="BK305" i="5" s="1"/>
  <c r="N305" i="5" s="1"/>
  <c r="N100" i="5" s="1"/>
  <c r="BI306" i="5"/>
  <c r="BH306" i="5"/>
  <c r="BG306" i="5"/>
  <c r="BE306" i="5"/>
  <c r="BK306" i="5"/>
  <c r="N306" i="5"/>
  <c r="BF306" i="5" s="1"/>
  <c r="BI304" i="5"/>
  <c r="BH304" i="5"/>
  <c r="BG304" i="5"/>
  <c r="BE304" i="5"/>
  <c r="AA304" i="5"/>
  <c r="Y304" i="5"/>
  <c r="W304" i="5"/>
  <c r="BK304" i="5"/>
  <c r="N304" i="5"/>
  <c r="BF304" i="5" s="1"/>
  <c r="BI303" i="5"/>
  <c r="BH303" i="5"/>
  <c r="BG303" i="5"/>
  <c r="BE303" i="5"/>
  <c r="AA303" i="5"/>
  <c r="Y303" i="5"/>
  <c r="W303" i="5"/>
  <c r="BK303" i="5"/>
  <c r="N303" i="5"/>
  <c r="BF303" i="5"/>
  <c r="BI302" i="5"/>
  <c r="BH302" i="5"/>
  <c r="BG302" i="5"/>
  <c r="BE302" i="5"/>
  <c r="AA302" i="5"/>
  <c r="Y302" i="5"/>
  <c r="W302" i="5"/>
  <c r="BK302" i="5"/>
  <c r="N302" i="5"/>
  <c r="BF302" i="5" s="1"/>
  <c r="BI301" i="5"/>
  <c r="BH301" i="5"/>
  <c r="BG301" i="5"/>
  <c r="BE301" i="5"/>
  <c r="AA301" i="5"/>
  <c r="Y301" i="5"/>
  <c r="Y295" i="5" s="1"/>
  <c r="W301" i="5"/>
  <c r="BK301" i="5"/>
  <c r="N301" i="5"/>
  <c r="BF301" i="5"/>
  <c r="BI300" i="5"/>
  <c r="BH300" i="5"/>
  <c r="BG300" i="5"/>
  <c r="BE300" i="5"/>
  <c r="AA300" i="5"/>
  <c r="Y300" i="5"/>
  <c r="W300" i="5"/>
  <c r="BK300" i="5"/>
  <c r="N300" i="5"/>
  <c r="BF300" i="5" s="1"/>
  <c r="BI299" i="5"/>
  <c r="BH299" i="5"/>
  <c r="BG299" i="5"/>
  <c r="BE299" i="5"/>
  <c r="AA299" i="5"/>
  <c r="Y299" i="5"/>
  <c r="W299" i="5"/>
  <c r="BK299" i="5"/>
  <c r="N299" i="5"/>
  <c r="BF299" i="5"/>
  <c r="BI298" i="5"/>
  <c r="BH298" i="5"/>
  <c r="BG298" i="5"/>
  <c r="BE298" i="5"/>
  <c r="AA298" i="5"/>
  <c r="Y298" i="5"/>
  <c r="W298" i="5"/>
  <c r="BK298" i="5"/>
  <c r="N298" i="5"/>
  <c r="BF298" i="5" s="1"/>
  <c r="BI297" i="5"/>
  <c r="BH297" i="5"/>
  <c r="BG297" i="5"/>
  <c r="BE297" i="5"/>
  <c r="AA297" i="5"/>
  <c r="Y297" i="5"/>
  <c r="W297" i="5"/>
  <c r="BK297" i="5"/>
  <c r="N297" i="5"/>
  <c r="BF297" i="5"/>
  <c r="BI296" i="5"/>
  <c r="BH296" i="5"/>
  <c r="BG296" i="5"/>
  <c r="BE296" i="5"/>
  <c r="AA296" i="5"/>
  <c r="Y296" i="5"/>
  <c r="W296" i="5"/>
  <c r="W295" i="5" s="1"/>
  <c r="BK296" i="5"/>
  <c r="BK295" i="5"/>
  <c r="N295" i="5" s="1"/>
  <c r="N99" i="5" s="1"/>
  <c r="N296" i="5"/>
  <c r="BF296" i="5" s="1"/>
  <c r="BI294" i="5"/>
  <c r="BH294" i="5"/>
  <c r="BG294" i="5"/>
  <c r="BE294" i="5"/>
  <c r="AA294" i="5"/>
  <c r="Y294" i="5"/>
  <c r="W294" i="5"/>
  <c r="BK294" i="5"/>
  <c r="N294" i="5"/>
  <c r="BF294" i="5" s="1"/>
  <c r="BI293" i="5"/>
  <c r="BH293" i="5"/>
  <c r="BG293" i="5"/>
  <c r="BE293" i="5"/>
  <c r="AA293" i="5"/>
  <c r="Y293" i="5"/>
  <c r="W293" i="5"/>
  <c r="BK293" i="5"/>
  <c r="BF293" i="5"/>
  <c r="BI284" i="5"/>
  <c r="BH284" i="5"/>
  <c r="BG284" i="5"/>
  <c r="BE284" i="5"/>
  <c r="AA284" i="5"/>
  <c r="Y284" i="5"/>
  <c r="W284" i="5"/>
  <c r="BK284" i="5"/>
  <c r="N284" i="5"/>
  <c r="BF284" i="5" s="1"/>
  <c r="BI283" i="5"/>
  <c r="BH283" i="5"/>
  <c r="BG283" i="5"/>
  <c r="BE283" i="5"/>
  <c r="AA283" i="5"/>
  <c r="Y283" i="5"/>
  <c r="W283" i="5"/>
  <c r="BK283" i="5"/>
  <c r="N283" i="5"/>
  <c r="BF283" i="5"/>
  <c r="BI282" i="5"/>
  <c r="BH282" i="5"/>
  <c r="BG282" i="5"/>
  <c r="BE282" i="5"/>
  <c r="AA282" i="5"/>
  <c r="Y282" i="5"/>
  <c r="W282" i="5"/>
  <c r="BK282" i="5"/>
  <c r="N282" i="5"/>
  <c r="BF282" i="5" s="1"/>
  <c r="BI281" i="5"/>
  <c r="BH281" i="5"/>
  <c r="BG281" i="5"/>
  <c r="BE281" i="5"/>
  <c r="AA281" i="5"/>
  <c r="Y281" i="5"/>
  <c r="W281" i="5"/>
  <c r="BK281" i="5"/>
  <c r="N281" i="5"/>
  <c r="BF281" i="5"/>
  <c r="BI280" i="5"/>
  <c r="BH280" i="5"/>
  <c r="BG280" i="5"/>
  <c r="BE280" i="5"/>
  <c r="AA280" i="5"/>
  <c r="Y280" i="5"/>
  <c r="W280" i="5"/>
  <c r="BK280" i="5"/>
  <c r="N280" i="5"/>
  <c r="BF280" i="5" s="1"/>
  <c r="BI279" i="5"/>
  <c r="BH279" i="5"/>
  <c r="BG279" i="5"/>
  <c r="BE279" i="5"/>
  <c r="AA279" i="5"/>
  <c r="Y279" i="5"/>
  <c r="W279" i="5"/>
  <c r="BK279" i="5"/>
  <c r="N279" i="5"/>
  <c r="BF279" i="5"/>
  <c r="BI278" i="5"/>
  <c r="BH278" i="5"/>
  <c r="BG278" i="5"/>
  <c r="BE278" i="5"/>
  <c r="AA278" i="5"/>
  <c r="Y278" i="5"/>
  <c r="W278" i="5"/>
  <c r="BK278" i="5"/>
  <c r="N278" i="5"/>
  <c r="BF278" i="5" s="1"/>
  <c r="BI277" i="5"/>
  <c r="BH277" i="5"/>
  <c r="BG277" i="5"/>
  <c r="BE277" i="5"/>
  <c r="AA277" i="5"/>
  <c r="Y277" i="5"/>
  <c r="W277" i="5"/>
  <c r="BK277" i="5"/>
  <c r="N277" i="5"/>
  <c r="BF277" i="5"/>
  <c r="BI276" i="5"/>
  <c r="BH276" i="5"/>
  <c r="BG276" i="5"/>
  <c r="BE276" i="5"/>
  <c r="AA276" i="5"/>
  <c r="Y276" i="5"/>
  <c r="W276" i="5"/>
  <c r="BK276" i="5"/>
  <c r="N276" i="5"/>
  <c r="BF276" i="5" s="1"/>
  <c r="BI275" i="5"/>
  <c r="BH275" i="5"/>
  <c r="BG275" i="5"/>
  <c r="BE275" i="5"/>
  <c r="AA275" i="5"/>
  <c r="Y275" i="5"/>
  <c r="W275" i="5"/>
  <c r="BK275" i="5"/>
  <c r="N275" i="5"/>
  <c r="BF275" i="5"/>
  <c r="BI274" i="5"/>
  <c r="BH274" i="5"/>
  <c r="BG274" i="5"/>
  <c r="BE274" i="5"/>
  <c r="AA274" i="5"/>
  <c r="Y274" i="5"/>
  <c r="W274" i="5"/>
  <c r="BK274" i="5"/>
  <c r="N274" i="5"/>
  <c r="BF274" i="5" s="1"/>
  <c r="BI273" i="5"/>
  <c r="BH273" i="5"/>
  <c r="BG273" i="5"/>
  <c r="BE273" i="5"/>
  <c r="AA273" i="5"/>
  <c r="Y273" i="5"/>
  <c r="W273" i="5"/>
  <c r="BK273" i="5"/>
  <c r="N273" i="5"/>
  <c r="BF273" i="5"/>
  <c r="BI272" i="5"/>
  <c r="BH272" i="5"/>
  <c r="BG272" i="5"/>
  <c r="BE272" i="5"/>
  <c r="AA272" i="5"/>
  <c r="Y272" i="5"/>
  <c r="W272" i="5"/>
  <c r="BK272" i="5"/>
  <c r="N272" i="5"/>
  <c r="BF272" i="5" s="1"/>
  <c r="BI271" i="5"/>
  <c r="BH271" i="5"/>
  <c r="BG271" i="5"/>
  <c r="BE271" i="5"/>
  <c r="AA271" i="5"/>
  <c r="Y271" i="5"/>
  <c r="W271" i="5"/>
  <c r="BK271" i="5"/>
  <c r="N271" i="5"/>
  <c r="BF271" i="5"/>
  <c r="BI270" i="5"/>
  <c r="BH270" i="5"/>
  <c r="BG270" i="5"/>
  <c r="BE270" i="5"/>
  <c r="AA270" i="5"/>
  <c r="Y270" i="5"/>
  <c r="W270" i="5"/>
  <c r="BK270" i="5"/>
  <c r="N270" i="5"/>
  <c r="BF270" i="5" s="1"/>
  <c r="BI269" i="5"/>
  <c r="BH269" i="5"/>
  <c r="BG269" i="5"/>
  <c r="BE269" i="5"/>
  <c r="AA269" i="5"/>
  <c r="Y269" i="5"/>
  <c r="W269" i="5"/>
  <c r="BK269" i="5"/>
  <c r="N269" i="5"/>
  <c r="BF269" i="5"/>
  <c r="BI268" i="5"/>
  <c r="BH268" i="5"/>
  <c r="BG268" i="5"/>
  <c r="BE268" i="5"/>
  <c r="AA268" i="5"/>
  <c r="Y268" i="5"/>
  <c r="W268" i="5"/>
  <c r="BK268" i="5"/>
  <c r="N268" i="5"/>
  <c r="BF268" i="5" s="1"/>
  <c r="BI267" i="5"/>
  <c r="BH267" i="5"/>
  <c r="BG267" i="5"/>
  <c r="BE267" i="5"/>
  <c r="AA267" i="5"/>
  <c r="Y267" i="5"/>
  <c r="W267" i="5"/>
  <c r="BK267" i="5"/>
  <c r="N267" i="5"/>
  <c r="BF267" i="5"/>
  <c r="BI266" i="5"/>
  <c r="BH266" i="5"/>
  <c r="BG266" i="5"/>
  <c r="BE266" i="5"/>
  <c r="AA266" i="5"/>
  <c r="Y266" i="5"/>
  <c r="W266" i="5"/>
  <c r="BK266" i="5"/>
  <c r="N266" i="5"/>
  <c r="BF266" i="5" s="1"/>
  <c r="BI265" i="5"/>
  <c r="BH265" i="5"/>
  <c r="BG265" i="5"/>
  <c r="BE265" i="5"/>
  <c r="AA265" i="5"/>
  <c r="Y265" i="5"/>
  <c r="W265" i="5"/>
  <c r="BK265" i="5"/>
  <c r="N265" i="5"/>
  <c r="BF265" i="5"/>
  <c r="BI264" i="5"/>
  <c r="BH264" i="5"/>
  <c r="BG264" i="5"/>
  <c r="BE264" i="5"/>
  <c r="AA264" i="5"/>
  <c r="Y264" i="5"/>
  <c r="W264" i="5"/>
  <c r="BK264" i="5"/>
  <c r="N264" i="5"/>
  <c r="BF264" i="5" s="1"/>
  <c r="BI263" i="5"/>
  <c r="BH263" i="5"/>
  <c r="BG263" i="5"/>
  <c r="BE263" i="5"/>
  <c r="AA263" i="5"/>
  <c r="Y263" i="5"/>
  <c r="W263" i="5"/>
  <c r="BK263" i="5"/>
  <c r="N263" i="5"/>
  <c r="BF263" i="5"/>
  <c r="BI262" i="5"/>
  <c r="BH262" i="5"/>
  <c r="BG262" i="5"/>
  <c r="BE262" i="5"/>
  <c r="AA262" i="5"/>
  <c r="Y262" i="5"/>
  <c r="W262" i="5"/>
  <c r="BK262" i="5"/>
  <c r="N262" i="5"/>
  <c r="BF262" i="5" s="1"/>
  <c r="BI261" i="5"/>
  <c r="BH261" i="5"/>
  <c r="BG261" i="5"/>
  <c r="BE261" i="5"/>
  <c r="AA261" i="5"/>
  <c r="Y261" i="5"/>
  <c r="W261" i="5"/>
  <c r="BK261" i="5"/>
  <c r="N261" i="5"/>
  <c r="BF261" i="5"/>
  <c r="BI260" i="5"/>
  <c r="BH260" i="5"/>
  <c r="BG260" i="5"/>
  <c r="BE260" i="5"/>
  <c r="AA260" i="5"/>
  <c r="Y260" i="5"/>
  <c r="W260" i="5"/>
  <c r="BK260" i="5"/>
  <c r="N260" i="5"/>
  <c r="BF260" i="5" s="1"/>
  <c r="BI259" i="5"/>
  <c r="BH259" i="5"/>
  <c r="BG259" i="5"/>
  <c r="BE259" i="5"/>
  <c r="AA259" i="5"/>
  <c r="Y259" i="5"/>
  <c r="W259" i="5"/>
  <c r="BK259" i="5"/>
  <c r="N259" i="5"/>
  <c r="BF259" i="5"/>
  <c r="BI258" i="5"/>
  <c r="BH258" i="5"/>
  <c r="BG258" i="5"/>
  <c r="BE258" i="5"/>
  <c r="AA258" i="5"/>
  <c r="Y258" i="5"/>
  <c r="W258" i="5"/>
  <c r="BK258" i="5"/>
  <c r="N258" i="5"/>
  <c r="BF258" i="5" s="1"/>
  <c r="BI257" i="5"/>
  <c r="BH257" i="5"/>
  <c r="BG257" i="5"/>
  <c r="BE257" i="5"/>
  <c r="AA257" i="5"/>
  <c r="Y257" i="5"/>
  <c r="W257" i="5"/>
  <c r="BK257" i="5"/>
  <c r="N257" i="5"/>
  <c r="BF257" i="5"/>
  <c r="BI256" i="5"/>
  <c r="BH256" i="5"/>
  <c r="BG256" i="5"/>
  <c r="BE256" i="5"/>
  <c r="AA256" i="5"/>
  <c r="Y256" i="5"/>
  <c r="W256" i="5"/>
  <c r="BK256" i="5"/>
  <c r="N256" i="5"/>
  <c r="BF256" i="5" s="1"/>
  <c r="BI255" i="5"/>
  <c r="BH255" i="5"/>
  <c r="BG255" i="5"/>
  <c r="BE255" i="5"/>
  <c r="AA255" i="5"/>
  <c r="Y255" i="5"/>
  <c r="W255" i="5"/>
  <c r="BK255" i="5"/>
  <c r="N255" i="5"/>
  <c r="BF255" i="5"/>
  <c r="BI254" i="5"/>
  <c r="BH254" i="5"/>
  <c r="BG254" i="5"/>
  <c r="BE254" i="5"/>
  <c r="AA254" i="5"/>
  <c r="Y254" i="5"/>
  <c r="W254" i="5"/>
  <c r="BK254" i="5"/>
  <c r="N254" i="5"/>
  <c r="BF254" i="5" s="1"/>
  <c r="BI253" i="5"/>
  <c r="BH253" i="5"/>
  <c r="BG253" i="5"/>
  <c r="BE253" i="5"/>
  <c r="AA253" i="5"/>
  <c r="Y253" i="5"/>
  <c r="W253" i="5"/>
  <c r="BK253" i="5"/>
  <c r="N253" i="5"/>
  <c r="BF253" i="5"/>
  <c r="BI252" i="5"/>
  <c r="BH252" i="5"/>
  <c r="BG252" i="5"/>
  <c r="BE252" i="5"/>
  <c r="AA252" i="5"/>
  <c r="Y252" i="5"/>
  <c r="W252" i="5"/>
  <c r="BK252" i="5"/>
  <c r="N252" i="5"/>
  <c r="BF252" i="5" s="1"/>
  <c r="BI251" i="5"/>
  <c r="BH251" i="5"/>
  <c r="BG251" i="5"/>
  <c r="BE251" i="5"/>
  <c r="AA251" i="5"/>
  <c r="Y251" i="5"/>
  <c r="W251" i="5"/>
  <c r="BK251" i="5"/>
  <c r="N251" i="5"/>
  <c r="BF251" i="5"/>
  <c r="BI250" i="5"/>
  <c r="BH250" i="5"/>
  <c r="BG250" i="5"/>
  <c r="BE250" i="5"/>
  <c r="AA250" i="5"/>
  <c r="Y250" i="5"/>
  <c r="W250" i="5"/>
  <c r="BK250" i="5"/>
  <c r="N250" i="5"/>
  <c r="BF250" i="5" s="1"/>
  <c r="BI249" i="5"/>
  <c r="BH249" i="5"/>
  <c r="BG249" i="5"/>
  <c r="BE249" i="5"/>
  <c r="AA249" i="5"/>
  <c r="Y249" i="5"/>
  <c r="W249" i="5"/>
  <c r="BK249" i="5"/>
  <c r="N249" i="5"/>
  <c r="BF249" i="5"/>
  <c r="BI248" i="5"/>
  <c r="BH248" i="5"/>
  <c r="BG248" i="5"/>
  <c r="BE248" i="5"/>
  <c r="AA248" i="5"/>
  <c r="Y248" i="5"/>
  <c r="W248" i="5"/>
  <c r="BK248" i="5"/>
  <c r="N248" i="5"/>
  <c r="BF248" i="5" s="1"/>
  <c r="BI247" i="5"/>
  <c r="BH247" i="5"/>
  <c r="BG247" i="5"/>
  <c r="BE247" i="5"/>
  <c r="AA247" i="5"/>
  <c r="Y247" i="5"/>
  <c r="W247" i="5"/>
  <c r="BK247" i="5"/>
  <c r="N247" i="5"/>
  <c r="BF247" i="5"/>
  <c r="BI246" i="5"/>
  <c r="BH246" i="5"/>
  <c r="BG246" i="5"/>
  <c r="BE246" i="5"/>
  <c r="AA246" i="5"/>
  <c r="Y246" i="5"/>
  <c r="W246" i="5"/>
  <c r="BK246" i="5"/>
  <c r="N246" i="5"/>
  <c r="BF246" i="5" s="1"/>
  <c r="BI245" i="5"/>
  <c r="BH245" i="5"/>
  <c r="BG245" i="5"/>
  <c r="BE245" i="5"/>
  <c r="AA245" i="5"/>
  <c r="Y245" i="5"/>
  <c r="W245" i="5"/>
  <c r="BK245" i="5"/>
  <c r="N245" i="5"/>
  <c r="BF245" i="5"/>
  <c r="BI244" i="5"/>
  <c r="BH244" i="5"/>
  <c r="BG244" i="5"/>
  <c r="BE244" i="5"/>
  <c r="AA244" i="5"/>
  <c r="Y244" i="5"/>
  <c r="W244" i="5"/>
  <c r="BK244" i="5"/>
  <c r="N244" i="5"/>
  <c r="BF244" i="5" s="1"/>
  <c r="BI243" i="5"/>
  <c r="BH243" i="5"/>
  <c r="BG243" i="5"/>
  <c r="BE243" i="5"/>
  <c r="AA243" i="5"/>
  <c r="Y243" i="5"/>
  <c r="W243" i="5"/>
  <c r="BK243" i="5"/>
  <c r="N243" i="5"/>
  <c r="BF243" i="5"/>
  <c r="BI242" i="5"/>
  <c r="BH242" i="5"/>
  <c r="BG242" i="5"/>
  <c r="BE242" i="5"/>
  <c r="AA242" i="5"/>
  <c r="Y242" i="5"/>
  <c r="W242" i="5"/>
  <c r="BK242" i="5"/>
  <c r="N242" i="5"/>
  <c r="BF242" i="5" s="1"/>
  <c r="BI241" i="5"/>
  <c r="BH241" i="5"/>
  <c r="BG241" i="5"/>
  <c r="BE241" i="5"/>
  <c r="AA241" i="5"/>
  <c r="Y241" i="5"/>
  <c r="W241" i="5"/>
  <c r="BK241" i="5"/>
  <c r="N241" i="5"/>
  <c r="BF241" i="5"/>
  <c r="BI240" i="5"/>
  <c r="BH240" i="5"/>
  <c r="BG240" i="5"/>
  <c r="BE240" i="5"/>
  <c r="AA240" i="5"/>
  <c r="Y240" i="5"/>
  <c r="W240" i="5"/>
  <c r="BK240" i="5"/>
  <c r="N240" i="5"/>
  <c r="BF240" i="5" s="1"/>
  <c r="BI239" i="5"/>
  <c r="BH239" i="5"/>
  <c r="BG239" i="5"/>
  <c r="BE239" i="5"/>
  <c r="AA239" i="5"/>
  <c r="Y239" i="5"/>
  <c r="W239" i="5"/>
  <c r="BK239" i="5"/>
  <c r="N239" i="5"/>
  <c r="BF239" i="5"/>
  <c r="BI238" i="5"/>
  <c r="BH238" i="5"/>
  <c r="BG238" i="5"/>
  <c r="BE238" i="5"/>
  <c r="AA238" i="5"/>
  <c r="Y238" i="5"/>
  <c r="W238" i="5"/>
  <c r="BK238" i="5"/>
  <c r="N238" i="5"/>
  <c r="BF238" i="5" s="1"/>
  <c r="BI237" i="5"/>
  <c r="BH237" i="5"/>
  <c r="BG237" i="5"/>
  <c r="BE237" i="5"/>
  <c r="AA237" i="5"/>
  <c r="Y237" i="5"/>
  <c r="W237" i="5"/>
  <c r="BK237" i="5"/>
  <c r="N237" i="5"/>
  <c r="BF237" i="5"/>
  <c r="BI236" i="5"/>
  <c r="BH236" i="5"/>
  <c r="BG236" i="5"/>
  <c r="BE236" i="5"/>
  <c r="AA236" i="5"/>
  <c r="Y236" i="5"/>
  <c r="W236" i="5"/>
  <c r="BK236" i="5"/>
  <c r="N236" i="5"/>
  <c r="BF236" i="5" s="1"/>
  <c r="BI235" i="5"/>
  <c r="BH235" i="5"/>
  <c r="BG235" i="5"/>
  <c r="BE235" i="5"/>
  <c r="AA235" i="5"/>
  <c r="Y235" i="5"/>
  <c r="W235" i="5"/>
  <c r="BK235" i="5"/>
  <c r="N235" i="5"/>
  <c r="BF235" i="5" s="1"/>
  <c r="BI234" i="5"/>
  <c r="BH234" i="5"/>
  <c r="BG234" i="5"/>
  <c r="BE234" i="5"/>
  <c r="AA234" i="5"/>
  <c r="Y234" i="5"/>
  <c r="W234" i="5"/>
  <c r="BK234" i="5"/>
  <c r="N234" i="5"/>
  <c r="BF234" i="5" s="1"/>
  <c r="BI233" i="5"/>
  <c r="BH233" i="5"/>
  <c r="BG233" i="5"/>
  <c r="BE233" i="5"/>
  <c r="AA233" i="5"/>
  <c r="Y233" i="5"/>
  <c r="W233" i="5"/>
  <c r="BK233" i="5"/>
  <c r="N233" i="5"/>
  <c r="BF233" i="5" s="1"/>
  <c r="BI232" i="5"/>
  <c r="BH232" i="5"/>
  <c r="BG232" i="5"/>
  <c r="BE232" i="5"/>
  <c r="AA232" i="5"/>
  <c r="Y232" i="5"/>
  <c r="W232" i="5"/>
  <c r="BK232" i="5"/>
  <c r="N232" i="5"/>
  <c r="BF232" i="5" s="1"/>
  <c r="BI231" i="5"/>
  <c r="BH231" i="5"/>
  <c r="BG231" i="5"/>
  <c r="BE231" i="5"/>
  <c r="AA231" i="5"/>
  <c r="Y231" i="5"/>
  <c r="W231" i="5"/>
  <c r="BK231" i="5"/>
  <c r="N231" i="5"/>
  <c r="BF231" i="5"/>
  <c r="BI230" i="5"/>
  <c r="BH230" i="5"/>
  <c r="BG230" i="5"/>
  <c r="BE230" i="5"/>
  <c r="AA230" i="5"/>
  <c r="Y230" i="5"/>
  <c r="W230" i="5"/>
  <c r="BK230" i="5"/>
  <c r="N230" i="5"/>
  <c r="BF230" i="5" s="1"/>
  <c r="BI229" i="5"/>
  <c r="BH229" i="5"/>
  <c r="BG229" i="5"/>
  <c r="BE229" i="5"/>
  <c r="AA229" i="5"/>
  <c r="Y229" i="5"/>
  <c r="W229" i="5"/>
  <c r="BK229" i="5"/>
  <c r="N229" i="5"/>
  <c r="BF229" i="5" s="1"/>
  <c r="BI227" i="5"/>
  <c r="BH227" i="5"/>
  <c r="BG227" i="5"/>
  <c r="BE227" i="5"/>
  <c r="AA227" i="5"/>
  <c r="Y227" i="5"/>
  <c r="W227" i="5"/>
  <c r="BK227" i="5"/>
  <c r="N227" i="5"/>
  <c r="BF227" i="5"/>
  <c r="BI226" i="5"/>
  <c r="BH226" i="5"/>
  <c r="BG226" i="5"/>
  <c r="BE226" i="5"/>
  <c r="AA226" i="5"/>
  <c r="Y226" i="5"/>
  <c r="W226" i="5"/>
  <c r="BK226" i="5"/>
  <c r="N226" i="5"/>
  <c r="BF226" i="5" s="1"/>
  <c r="BI225" i="5"/>
  <c r="BH225" i="5"/>
  <c r="BG225" i="5"/>
  <c r="BE225" i="5"/>
  <c r="AA225" i="5"/>
  <c r="Y225" i="5"/>
  <c r="W225" i="5"/>
  <c r="BK225" i="5"/>
  <c r="N225" i="5"/>
  <c r="BF225" i="5"/>
  <c r="BI224" i="5"/>
  <c r="BH224" i="5"/>
  <c r="BG224" i="5"/>
  <c r="BE224" i="5"/>
  <c r="AA224" i="5"/>
  <c r="Y224" i="5"/>
  <c r="W224" i="5"/>
  <c r="BK224" i="5"/>
  <c r="N224" i="5"/>
  <c r="BF224" i="5" s="1"/>
  <c r="BI223" i="5"/>
  <c r="BH223" i="5"/>
  <c r="BG223" i="5"/>
  <c r="BE223" i="5"/>
  <c r="AA223" i="5"/>
  <c r="Y223" i="5"/>
  <c r="W223" i="5"/>
  <c r="BK223" i="5"/>
  <c r="N223" i="5"/>
  <c r="BF223" i="5"/>
  <c r="BI222" i="5"/>
  <c r="BH222" i="5"/>
  <c r="BG222" i="5"/>
  <c r="BE222" i="5"/>
  <c r="AA222" i="5"/>
  <c r="Y222" i="5"/>
  <c r="W222" i="5"/>
  <c r="BK222" i="5"/>
  <c r="N222" i="5"/>
  <c r="BF222" i="5" s="1"/>
  <c r="BI221" i="5"/>
  <c r="BH221" i="5"/>
  <c r="BG221" i="5"/>
  <c r="BE221" i="5"/>
  <c r="AA221" i="5"/>
  <c r="Y221" i="5"/>
  <c r="W221" i="5"/>
  <c r="BK221" i="5"/>
  <c r="N221" i="5"/>
  <c r="BF221" i="5"/>
  <c r="BI220" i="5"/>
  <c r="BH220" i="5"/>
  <c r="BG220" i="5"/>
  <c r="BE220" i="5"/>
  <c r="AA220" i="5"/>
  <c r="Y220" i="5"/>
  <c r="W220" i="5"/>
  <c r="BK220" i="5"/>
  <c r="N220" i="5"/>
  <c r="BF220" i="5" s="1"/>
  <c r="BI219" i="5"/>
  <c r="BH219" i="5"/>
  <c r="BG219" i="5"/>
  <c r="BE219" i="5"/>
  <c r="AA219" i="5"/>
  <c r="Y219" i="5"/>
  <c r="W219" i="5"/>
  <c r="BK219" i="5"/>
  <c r="N219" i="5"/>
  <c r="BF219" i="5"/>
  <c r="BI218" i="5"/>
  <c r="BH218" i="5"/>
  <c r="BG218" i="5"/>
  <c r="BE218" i="5"/>
  <c r="AA218" i="5"/>
  <c r="Y218" i="5"/>
  <c r="W218" i="5"/>
  <c r="BK218" i="5"/>
  <c r="N218" i="5"/>
  <c r="BF218" i="5" s="1"/>
  <c r="BI217" i="5"/>
  <c r="BH217" i="5"/>
  <c r="BG217" i="5"/>
  <c r="BE217" i="5"/>
  <c r="AA217" i="5"/>
  <c r="Y217" i="5"/>
  <c r="W217" i="5"/>
  <c r="BK217" i="5"/>
  <c r="N217" i="5"/>
  <c r="BF217" i="5"/>
  <c r="BI216" i="5"/>
  <c r="BH216" i="5"/>
  <c r="BG216" i="5"/>
  <c r="BE216" i="5"/>
  <c r="AA216" i="5"/>
  <c r="Y216" i="5"/>
  <c r="W216" i="5"/>
  <c r="BK216" i="5"/>
  <c r="N216" i="5"/>
  <c r="BF216" i="5" s="1"/>
  <c r="BI215" i="5"/>
  <c r="BH215" i="5"/>
  <c r="BG215" i="5"/>
  <c r="BE215" i="5"/>
  <c r="AA215" i="5"/>
  <c r="Y215" i="5"/>
  <c r="W215" i="5"/>
  <c r="BK215" i="5"/>
  <c r="N215" i="5"/>
  <c r="BF215" i="5"/>
  <c r="BI214" i="5"/>
  <c r="BH214" i="5"/>
  <c r="BG214" i="5"/>
  <c r="BE214" i="5"/>
  <c r="AA214" i="5"/>
  <c r="Y214" i="5"/>
  <c r="W214" i="5"/>
  <c r="BK214" i="5"/>
  <c r="N214" i="5"/>
  <c r="BF214" i="5" s="1"/>
  <c r="BI213" i="5"/>
  <c r="BH213" i="5"/>
  <c r="BG213" i="5"/>
  <c r="BE213" i="5"/>
  <c r="AA213" i="5"/>
  <c r="Y213" i="5"/>
  <c r="W213" i="5"/>
  <c r="BK213" i="5"/>
  <c r="N213" i="5"/>
  <c r="BF213" i="5"/>
  <c r="BI212" i="5"/>
  <c r="BH212" i="5"/>
  <c r="BG212" i="5"/>
  <c r="BE212" i="5"/>
  <c r="AA212" i="5"/>
  <c r="Y212" i="5"/>
  <c r="W212" i="5"/>
  <c r="BK212" i="5"/>
  <c r="N212" i="5"/>
  <c r="BF212" i="5"/>
  <c r="BI211" i="5"/>
  <c r="BH211" i="5"/>
  <c r="BG211" i="5"/>
  <c r="BE211" i="5"/>
  <c r="AA211" i="5"/>
  <c r="Y211" i="5"/>
  <c r="W211" i="5"/>
  <c r="BK211" i="5"/>
  <c r="N211" i="5"/>
  <c r="BF211" i="5"/>
  <c r="BI210" i="5"/>
  <c r="BH210" i="5"/>
  <c r="BG210" i="5"/>
  <c r="BE210" i="5"/>
  <c r="AA210" i="5"/>
  <c r="Y210" i="5"/>
  <c r="W210" i="5"/>
  <c r="BK210" i="5"/>
  <c r="N210" i="5"/>
  <c r="BF210" i="5" s="1"/>
  <c r="BI209" i="5"/>
  <c r="BH209" i="5"/>
  <c r="BG209" i="5"/>
  <c r="BE209" i="5"/>
  <c r="AA209" i="5"/>
  <c r="Y209" i="5"/>
  <c r="W209" i="5"/>
  <c r="BK209" i="5"/>
  <c r="N209" i="5"/>
  <c r="BF209" i="5"/>
  <c r="BI208" i="5"/>
  <c r="BH208" i="5"/>
  <c r="BG208" i="5"/>
  <c r="BE208" i="5"/>
  <c r="AA208" i="5"/>
  <c r="Y208" i="5"/>
  <c r="W208" i="5"/>
  <c r="BK208" i="5"/>
  <c r="N208" i="5"/>
  <c r="BF208" i="5"/>
  <c r="BI207" i="5"/>
  <c r="BH207" i="5"/>
  <c r="BG207" i="5"/>
  <c r="BE207" i="5"/>
  <c r="AA207" i="5"/>
  <c r="Y207" i="5"/>
  <c r="W207" i="5"/>
  <c r="BK207" i="5"/>
  <c r="N207" i="5"/>
  <c r="BF207" i="5"/>
  <c r="BI206" i="5"/>
  <c r="BH206" i="5"/>
  <c r="BG206" i="5"/>
  <c r="BE206" i="5"/>
  <c r="AA206" i="5"/>
  <c r="Y206" i="5"/>
  <c r="W206" i="5"/>
  <c r="BK206" i="5"/>
  <c r="N206" i="5"/>
  <c r="BF206" i="5" s="1"/>
  <c r="BI205" i="5"/>
  <c r="BH205" i="5"/>
  <c r="BG205" i="5"/>
  <c r="BE205" i="5"/>
  <c r="AA205" i="5"/>
  <c r="Y205" i="5"/>
  <c r="Y199" i="5" s="1"/>
  <c r="W205" i="5"/>
  <c r="BK205" i="5"/>
  <c r="N205" i="5"/>
  <c r="BF205" i="5"/>
  <c r="BI204" i="5"/>
  <c r="BH204" i="5"/>
  <c r="BG204" i="5"/>
  <c r="BE204" i="5"/>
  <c r="AA204" i="5"/>
  <c r="Y204" i="5"/>
  <c r="W204" i="5"/>
  <c r="BK204" i="5"/>
  <c r="N204" i="5"/>
  <c r="BF204" i="5"/>
  <c r="BI203" i="5"/>
  <c r="BH203" i="5"/>
  <c r="BG203" i="5"/>
  <c r="BE203" i="5"/>
  <c r="AA203" i="5"/>
  <c r="Y203" i="5"/>
  <c r="W203" i="5"/>
  <c r="BK203" i="5"/>
  <c r="N203" i="5"/>
  <c r="BF203" i="5"/>
  <c r="BI202" i="5"/>
  <c r="BH202" i="5"/>
  <c r="BG202" i="5"/>
  <c r="BE202" i="5"/>
  <c r="AA202" i="5"/>
  <c r="Y202" i="5"/>
  <c r="W202" i="5"/>
  <c r="BK202" i="5"/>
  <c r="BK199" i="5" s="1"/>
  <c r="N199" i="5" s="1"/>
  <c r="N97" i="5" s="1"/>
  <c r="N202" i="5"/>
  <c r="BF202" i="5" s="1"/>
  <c r="BI201" i="5"/>
  <c r="BH201" i="5"/>
  <c r="BG201" i="5"/>
  <c r="BE201" i="5"/>
  <c r="AA201" i="5"/>
  <c r="Y201" i="5"/>
  <c r="W201" i="5"/>
  <c r="W199" i="5" s="1"/>
  <c r="BK201" i="5"/>
  <c r="N201" i="5"/>
  <c r="BF201" i="5"/>
  <c r="BI200" i="5"/>
  <c r="BH200" i="5"/>
  <c r="BG200" i="5"/>
  <c r="BE200" i="5"/>
  <c r="AA200" i="5"/>
  <c r="AA199" i="5" s="1"/>
  <c r="Y200" i="5"/>
  <c r="W200" i="5"/>
  <c r="BK200" i="5"/>
  <c r="N200" i="5"/>
  <c r="BF200" i="5" s="1"/>
  <c r="BI198" i="5"/>
  <c r="BH198" i="5"/>
  <c r="BG198" i="5"/>
  <c r="BE198" i="5"/>
  <c r="AA198" i="5"/>
  <c r="Y198" i="5"/>
  <c r="W198" i="5"/>
  <c r="BK198" i="5"/>
  <c r="N198" i="5"/>
  <c r="BF198" i="5"/>
  <c r="BI197" i="5"/>
  <c r="BH197" i="5"/>
  <c r="BG197" i="5"/>
  <c r="BE197" i="5"/>
  <c r="AA197" i="5"/>
  <c r="Y197" i="5"/>
  <c r="W197" i="5"/>
  <c r="BK197" i="5"/>
  <c r="N197" i="5"/>
  <c r="BF197" i="5"/>
  <c r="BI196" i="5"/>
  <c r="BH196" i="5"/>
  <c r="BG196" i="5"/>
  <c r="BE196" i="5"/>
  <c r="AA196" i="5"/>
  <c r="Y196" i="5"/>
  <c r="W196" i="5"/>
  <c r="BK196" i="5"/>
  <c r="N196" i="5"/>
  <c r="BF196" i="5" s="1"/>
  <c r="BI195" i="5"/>
  <c r="BH195" i="5"/>
  <c r="BG195" i="5"/>
  <c r="BE195" i="5"/>
  <c r="AA195" i="5"/>
  <c r="Y195" i="5"/>
  <c r="W195" i="5"/>
  <c r="BK195" i="5"/>
  <c r="N195" i="5"/>
  <c r="BF195" i="5"/>
  <c r="BI194" i="5"/>
  <c r="BH194" i="5"/>
  <c r="BG194" i="5"/>
  <c r="BE194" i="5"/>
  <c r="AA194" i="5"/>
  <c r="Y194" i="5"/>
  <c r="W194" i="5"/>
  <c r="BK194" i="5"/>
  <c r="N194" i="5"/>
  <c r="BF194" i="5"/>
  <c r="BI193" i="5"/>
  <c r="BH193" i="5"/>
  <c r="BG193" i="5"/>
  <c r="BE193" i="5"/>
  <c r="AA193" i="5"/>
  <c r="Y193" i="5"/>
  <c r="W193" i="5"/>
  <c r="BK193" i="5"/>
  <c r="N193" i="5"/>
  <c r="BF193" i="5"/>
  <c r="BI192" i="5"/>
  <c r="BH192" i="5"/>
  <c r="BG192" i="5"/>
  <c r="BE192" i="5"/>
  <c r="AA192" i="5"/>
  <c r="Y192" i="5"/>
  <c r="W192" i="5"/>
  <c r="BK192" i="5"/>
  <c r="N192" i="5"/>
  <c r="BF192" i="5" s="1"/>
  <c r="BI191" i="5"/>
  <c r="BH191" i="5"/>
  <c r="BG191" i="5"/>
  <c r="BE191" i="5"/>
  <c r="AA191" i="5"/>
  <c r="Y191" i="5"/>
  <c r="W191" i="5"/>
  <c r="BK191" i="5"/>
  <c r="N191" i="5"/>
  <c r="BF191" i="5"/>
  <c r="BI190" i="5"/>
  <c r="BH190" i="5"/>
  <c r="BG190" i="5"/>
  <c r="BE190" i="5"/>
  <c r="AA190" i="5"/>
  <c r="Y190" i="5"/>
  <c r="W190" i="5"/>
  <c r="BK190" i="5"/>
  <c r="N190" i="5"/>
  <c r="BF190" i="5"/>
  <c r="BI189" i="5"/>
  <c r="BH189" i="5"/>
  <c r="BG189" i="5"/>
  <c r="BE189" i="5"/>
  <c r="AA189" i="5"/>
  <c r="Y189" i="5"/>
  <c r="W189" i="5"/>
  <c r="BK189" i="5"/>
  <c r="N189" i="5"/>
  <c r="BF189" i="5"/>
  <c r="BI188" i="5"/>
  <c r="BH188" i="5"/>
  <c r="BG188" i="5"/>
  <c r="BE188" i="5"/>
  <c r="AA188" i="5"/>
  <c r="Y188" i="5"/>
  <c r="W188" i="5"/>
  <c r="BK188" i="5"/>
  <c r="N188" i="5"/>
  <c r="BF188" i="5" s="1"/>
  <c r="BI187" i="5"/>
  <c r="BH187" i="5"/>
  <c r="BG187" i="5"/>
  <c r="BE187" i="5"/>
  <c r="AA187" i="5"/>
  <c r="Y187" i="5"/>
  <c r="W187" i="5"/>
  <c r="BK187" i="5"/>
  <c r="N187" i="5"/>
  <c r="BF187" i="5"/>
  <c r="BI186" i="5"/>
  <c r="BH186" i="5"/>
  <c r="BG186" i="5"/>
  <c r="BE186" i="5"/>
  <c r="AA186" i="5"/>
  <c r="Y186" i="5"/>
  <c r="W186" i="5"/>
  <c r="BK186" i="5"/>
  <c r="N186" i="5"/>
  <c r="BF186" i="5"/>
  <c r="BI185" i="5"/>
  <c r="BH185" i="5"/>
  <c r="BG185" i="5"/>
  <c r="BE185" i="5"/>
  <c r="AA185" i="5"/>
  <c r="Y185" i="5"/>
  <c r="W185" i="5"/>
  <c r="BK185" i="5"/>
  <c r="N185" i="5"/>
  <c r="BF185" i="5"/>
  <c r="BI184" i="5"/>
  <c r="BH184" i="5"/>
  <c r="BG184" i="5"/>
  <c r="BE184" i="5"/>
  <c r="AA184" i="5"/>
  <c r="Y184" i="5"/>
  <c r="W184" i="5"/>
  <c r="BK184" i="5"/>
  <c r="N184" i="5"/>
  <c r="BF184" i="5" s="1"/>
  <c r="BI183" i="5"/>
  <c r="BH183" i="5"/>
  <c r="BG183" i="5"/>
  <c r="BE183" i="5"/>
  <c r="AA183" i="5"/>
  <c r="Y183" i="5"/>
  <c r="W183" i="5"/>
  <c r="BK183" i="5"/>
  <c r="N183" i="5"/>
  <c r="BF183" i="5"/>
  <c r="BI182" i="5"/>
  <c r="BH182" i="5"/>
  <c r="BG182" i="5"/>
  <c r="BE182" i="5"/>
  <c r="AA182" i="5"/>
  <c r="Y182" i="5"/>
  <c r="W182" i="5"/>
  <c r="BK182" i="5"/>
  <c r="N182" i="5"/>
  <c r="BF182" i="5"/>
  <c r="BI181" i="5"/>
  <c r="BH181" i="5"/>
  <c r="BG181" i="5"/>
  <c r="BE181" i="5"/>
  <c r="AA181" i="5"/>
  <c r="Y181" i="5"/>
  <c r="W181" i="5"/>
  <c r="BK181" i="5"/>
  <c r="N181" i="5"/>
  <c r="BF181" i="5"/>
  <c r="BI180" i="5"/>
  <c r="BH180" i="5"/>
  <c r="BG180" i="5"/>
  <c r="BE180" i="5"/>
  <c r="AA180" i="5"/>
  <c r="Y180" i="5"/>
  <c r="W180" i="5"/>
  <c r="BK180" i="5"/>
  <c r="N180" i="5"/>
  <c r="BF180" i="5" s="1"/>
  <c r="BI179" i="5"/>
  <c r="BH179" i="5"/>
  <c r="BG179" i="5"/>
  <c r="BE179" i="5"/>
  <c r="AA179" i="5"/>
  <c r="Y179" i="5"/>
  <c r="W179" i="5"/>
  <c r="W166" i="5" s="1"/>
  <c r="BK179" i="5"/>
  <c r="N179" i="5"/>
  <c r="BF179" i="5"/>
  <c r="BI178" i="5"/>
  <c r="BH178" i="5"/>
  <c r="BG178" i="5"/>
  <c r="BE178" i="5"/>
  <c r="AA178" i="5"/>
  <c r="AA166" i="5" s="1"/>
  <c r="Y178" i="5"/>
  <c r="W178" i="5"/>
  <c r="BK178" i="5"/>
  <c r="N178" i="5"/>
  <c r="BF178" i="5"/>
  <c r="BI177" i="5"/>
  <c r="BH177" i="5"/>
  <c r="BG177" i="5"/>
  <c r="BE177" i="5"/>
  <c r="AA177" i="5"/>
  <c r="Y177" i="5"/>
  <c r="W177" i="5"/>
  <c r="BK177" i="5"/>
  <c r="N177" i="5"/>
  <c r="BF177" i="5"/>
  <c r="BI176" i="5"/>
  <c r="BH176" i="5"/>
  <c r="BG176" i="5"/>
  <c r="BE176" i="5"/>
  <c r="AA176" i="5"/>
  <c r="Y176" i="5"/>
  <c r="W176" i="5"/>
  <c r="BK176" i="5"/>
  <c r="N176" i="5"/>
  <c r="BF176" i="5" s="1"/>
  <c r="BI175" i="5"/>
  <c r="BH175" i="5"/>
  <c r="BG175" i="5"/>
  <c r="BE175" i="5"/>
  <c r="AA175" i="5"/>
  <c r="Y175" i="5"/>
  <c r="W175" i="5"/>
  <c r="BK175" i="5"/>
  <c r="N175" i="5"/>
  <c r="BF175" i="5"/>
  <c r="BI174" i="5"/>
  <c r="BH174" i="5"/>
  <c r="BG174" i="5"/>
  <c r="BE174" i="5"/>
  <c r="AA174" i="5"/>
  <c r="Y174" i="5"/>
  <c r="W174" i="5"/>
  <c r="BK174" i="5"/>
  <c r="N174" i="5"/>
  <c r="BF174" i="5"/>
  <c r="BI173" i="5"/>
  <c r="BH173" i="5"/>
  <c r="BG173" i="5"/>
  <c r="BE173" i="5"/>
  <c r="AA173" i="5"/>
  <c r="Y173" i="5"/>
  <c r="W173" i="5"/>
  <c r="BK173" i="5"/>
  <c r="N173" i="5"/>
  <c r="BF173" i="5"/>
  <c r="BI172" i="5"/>
  <c r="BH172" i="5"/>
  <c r="BG172" i="5"/>
  <c r="BE172" i="5"/>
  <c r="AA172" i="5"/>
  <c r="Y172" i="5"/>
  <c r="W172" i="5"/>
  <c r="BK172" i="5"/>
  <c r="N172" i="5"/>
  <c r="BF172" i="5" s="1"/>
  <c r="BI171" i="5"/>
  <c r="BH171" i="5"/>
  <c r="BG171" i="5"/>
  <c r="BE171" i="5"/>
  <c r="AA171" i="5"/>
  <c r="Y171" i="5"/>
  <c r="W171" i="5"/>
  <c r="BK171" i="5"/>
  <c r="N171" i="5"/>
  <c r="BF171" i="5"/>
  <c r="BI170" i="5"/>
  <c r="BH170" i="5"/>
  <c r="BG170" i="5"/>
  <c r="BE170" i="5"/>
  <c r="AA170" i="5"/>
  <c r="Y170" i="5"/>
  <c r="W170" i="5"/>
  <c r="BK170" i="5"/>
  <c r="N170" i="5"/>
  <c r="BF170" i="5"/>
  <c r="BI169" i="5"/>
  <c r="BH169" i="5"/>
  <c r="BG169" i="5"/>
  <c r="BE169" i="5"/>
  <c r="AA169" i="5"/>
  <c r="Y169" i="5"/>
  <c r="W169" i="5"/>
  <c r="BK169" i="5"/>
  <c r="N169" i="5"/>
  <c r="BF169" i="5"/>
  <c r="BI168" i="5"/>
  <c r="BH168" i="5"/>
  <c r="BG168" i="5"/>
  <c r="BE168" i="5"/>
  <c r="AA168" i="5"/>
  <c r="Y168" i="5"/>
  <c r="W168" i="5"/>
  <c r="BK168" i="5"/>
  <c r="N168" i="5"/>
  <c r="BF168" i="5" s="1"/>
  <c r="BI167" i="5"/>
  <c r="BH167" i="5"/>
  <c r="BG167" i="5"/>
  <c r="BE167" i="5"/>
  <c r="AA167" i="5"/>
  <c r="Y167" i="5"/>
  <c r="W167" i="5"/>
  <c r="BK167" i="5"/>
  <c r="N167" i="5"/>
  <c r="BF167" i="5" s="1"/>
  <c r="BI165" i="5"/>
  <c r="BH165" i="5"/>
  <c r="BG165" i="5"/>
  <c r="BE165" i="5"/>
  <c r="AA165" i="5"/>
  <c r="Y165" i="5"/>
  <c r="W165" i="5"/>
  <c r="BK165" i="5"/>
  <c r="N165" i="5"/>
  <c r="BF165" i="5"/>
  <c r="BI164" i="5"/>
  <c r="BH164" i="5"/>
  <c r="BG164" i="5"/>
  <c r="BE164" i="5"/>
  <c r="AA164" i="5"/>
  <c r="Y164" i="5"/>
  <c r="W164" i="5"/>
  <c r="BK164" i="5"/>
  <c r="N164" i="5"/>
  <c r="BF164" i="5"/>
  <c r="BI163" i="5"/>
  <c r="BH163" i="5"/>
  <c r="BG163" i="5"/>
  <c r="BE163" i="5"/>
  <c r="AA163" i="5"/>
  <c r="Y163" i="5"/>
  <c r="W163" i="5"/>
  <c r="BK163" i="5"/>
  <c r="N163" i="5"/>
  <c r="BF163" i="5"/>
  <c r="BI162" i="5"/>
  <c r="BH162" i="5"/>
  <c r="BG162" i="5"/>
  <c r="BE162" i="5"/>
  <c r="AA162" i="5"/>
  <c r="Y162" i="5"/>
  <c r="W162" i="5"/>
  <c r="BK162" i="5"/>
  <c r="N162" i="5"/>
  <c r="BF162" i="5" s="1"/>
  <c r="BI161" i="5"/>
  <c r="BH161" i="5"/>
  <c r="BG161" i="5"/>
  <c r="BE161" i="5"/>
  <c r="AA161" i="5"/>
  <c r="Y161" i="5"/>
  <c r="W161" i="5"/>
  <c r="BK161" i="5"/>
  <c r="N161" i="5"/>
  <c r="BF161" i="5"/>
  <c r="BI160" i="5"/>
  <c r="BH160" i="5"/>
  <c r="BG160" i="5"/>
  <c r="BE160" i="5"/>
  <c r="AA160" i="5"/>
  <c r="Y160" i="5"/>
  <c r="W160" i="5"/>
  <c r="BK160" i="5"/>
  <c r="N160" i="5"/>
  <c r="BF160" i="5"/>
  <c r="BI159" i="5"/>
  <c r="BH159" i="5"/>
  <c r="BG159" i="5"/>
  <c r="BE159" i="5"/>
  <c r="AA159" i="5"/>
  <c r="Y159" i="5"/>
  <c r="W159" i="5"/>
  <c r="BK159" i="5"/>
  <c r="N159" i="5"/>
  <c r="BF159" i="5"/>
  <c r="BI158" i="5"/>
  <c r="BH158" i="5"/>
  <c r="BG158" i="5"/>
  <c r="BE158" i="5"/>
  <c r="AA158" i="5"/>
  <c r="Y158" i="5"/>
  <c r="W158" i="5"/>
  <c r="BK158" i="5"/>
  <c r="N158" i="5"/>
  <c r="BF158" i="5" s="1"/>
  <c r="BI157" i="5"/>
  <c r="BH157" i="5"/>
  <c r="BG157" i="5"/>
  <c r="BE157" i="5"/>
  <c r="AA157" i="5"/>
  <c r="Y157" i="5"/>
  <c r="W157" i="5"/>
  <c r="BK157" i="5"/>
  <c r="N157" i="5"/>
  <c r="BF157" i="5"/>
  <c r="BI156" i="5"/>
  <c r="BH156" i="5"/>
  <c r="BG156" i="5"/>
  <c r="BE156" i="5"/>
  <c r="AA156" i="5"/>
  <c r="Y156" i="5"/>
  <c r="W156" i="5"/>
  <c r="BK156" i="5"/>
  <c r="N156" i="5"/>
  <c r="BF156" i="5"/>
  <c r="BI155" i="5"/>
  <c r="BH155" i="5"/>
  <c r="BG155" i="5"/>
  <c r="BE155" i="5"/>
  <c r="AA155" i="5"/>
  <c r="Y155" i="5"/>
  <c r="W155" i="5"/>
  <c r="BK155" i="5"/>
  <c r="N155" i="5"/>
  <c r="BF155" i="5"/>
  <c r="BI154" i="5"/>
  <c r="BH154" i="5"/>
  <c r="BG154" i="5"/>
  <c r="BE154" i="5"/>
  <c r="AA154" i="5"/>
  <c r="Y154" i="5"/>
  <c r="W154" i="5"/>
  <c r="BK154" i="5"/>
  <c r="N154" i="5"/>
  <c r="BF154" i="5"/>
  <c r="BI153" i="5"/>
  <c r="BH153" i="5"/>
  <c r="BG153" i="5"/>
  <c r="BE153" i="5"/>
  <c r="AA153" i="5"/>
  <c r="Y153" i="5"/>
  <c r="W153" i="5"/>
  <c r="BK153" i="5"/>
  <c r="N153" i="5"/>
  <c r="BF153" i="5"/>
  <c r="BI152" i="5"/>
  <c r="BH152" i="5"/>
  <c r="BG152" i="5"/>
  <c r="BE152" i="5"/>
  <c r="AA152" i="5"/>
  <c r="Y152" i="5"/>
  <c r="W152" i="5"/>
  <c r="BK152" i="5"/>
  <c r="N152" i="5"/>
  <c r="BF152" i="5"/>
  <c r="BI151" i="5"/>
  <c r="BH151" i="5"/>
  <c r="BG151" i="5"/>
  <c r="BE151" i="5"/>
  <c r="AA151" i="5"/>
  <c r="Y151" i="5"/>
  <c r="W151" i="5"/>
  <c r="BK151" i="5"/>
  <c r="N151" i="5"/>
  <c r="BF151" i="5"/>
  <c r="BI150" i="5"/>
  <c r="BH150" i="5"/>
  <c r="BG150" i="5"/>
  <c r="BE150" i="5"/>
  <c r="AA150" i="5"/>
  <c r="Y150" i="5"/>
  <c r="Y149" i="5" s="1"/>
  <c r="W150" i="5"/>
  <c r="W149" i="5"/>
  <c r="BK150" i="5"/>
  <c r="N150" i="5"/>
  <c r="BF150" i="5"/>
  <c r="BI147" i="5"/>
  <c r="BH147" i="5"/>
  <c r="BG147" i="5"/>
  <c r="BE147" i="5"/>
  <c r="AA147" i="5"/>
  <c r="AA146" i="5"/>
  <c r="Y147" i="5"/>
  <c r="Y146" i="5"/>
  <c r="W147" i="5"/>
  <c r="W146" i="5"/>
  <c r="BK147" i="5"/>
  <c r="BK146" i="5"/>
  <c r="N146" i="5" s="1"/>
  <c r="N93" i="5" s="1"/>
  <c r="N147" i="5"/>
  <c r="BF147" i="5" s="1"/>
  <c r="BI145" i="5"/>
  <c r="BH145" i="5"/>
  <c r="BG145" i="5"/>
  <c r="BE145" i="5"/>
  <c r="AA145" i="5"/>
  <c r="Y145" i="5"/>
  <c r="W145" i="5"/>
  <c r="BK145" i="5"/>
  <c r="N145" i="5"/>
  <c r="BF145" i="5"/>
  <c r="BI144" i="5"/>
  <c r="BH144" i="5"/>
  <c r="BG144" i="5"/>
  <c r="BE144" i="5"/>
  <c r="AA144" i="5"/>
  <c r="Y144" i="5"/>
  <c r="W144" i="5"/>
  <c r="BK144" i="5"/>
  <c r="N144" i="5"/>
  <c r="BF144" i="5"/>
  <c r="BI143" i="5"/>
  <c r="BH143" i="5"/>
  <c r="BG143" i="5"/>
  <c r="BE143" i="5"/>
  <c r="AA143" i="5"/>
  <c r="Y143" i="5"/>
  <c r="W143" i="5"/>
  <c r="BK143" i="5"/>
  <c r="N143" i="5"/>
  <c r="BF143" i="5"/>
  <c r="BI142" i="5"/>
  <c r="BH142" i="5"/>
  <c r="BG142" i="5"/>
  <c r="BE142" i="5"/>
  <c r="AA142" i="5"/>
  <c r="Y142" i="5"/>
  <c r="W142" i="5"/>
  <c r="BK142" i="5"/>
  <c r="N142" i="5"/>
  <c r="BF142" i="5"/>
  <c r="BI141" i="5"/>
  <c r="BH141" i="5"/>
  <c r="BG141" i="5"/>
  <c r="BE141" i="5"/>
  <c r="AA141" i="5"/>
  <c r="Y141" i="5"/>
  <c r="W141" i="5"/>
  <c r="BK141" i="5"/>
  <c r="N141" i="5"/>
  <c r="BF141" i="5"/>
  <c r="BI140" i="5"/>
  <c r="BH140" i="5"/>
  <c r="BG140" i="5"/>
  <c r="BE140" i="5"/>
  <c r="AA140" i="5"/>
  <c r="Y140" i="5"/>
  <c r="W140" i="5"/>
  <c r="BK140" i="5"/>
  <c r="N140" i="5"/>
  <c r="BF140" i="5"/>
  <c r="BI139" i="5"/>
  <c r="BH139" i="5"/>
  <c r="BG139" i="5"/>
  <c r="BE139" i="5"/>
  <c r="AA139" i="5"/>
  <c r="Y139" i="5"/>
  <c r="W139" i="5"/>
  <c r="W137" i="5" s="1"/>
  <c r="BK139" i="5"/>
  <c r="BK137" i="5" s="1"/>
  <c r="N137" i="5" s="1"/>
  <c r="N92" i="5" s="1"/>
  <c r="N139" i="5"/>
  <c r="BF139" i="5"/>
  <c r="BI138" i="5"/>
  <c r="BH138" i="5"/>
  <c r="BG138" i="5"/>
  <c r="BE138" i="5"/>
  <c r="AA138" i="5"/>
  <c r="AA137" i="5"/>
  <c r="Y138" i="5"/>
  <c r="Y137" i="5"/>
  <c r="W138" i="5"/>
  <c r="BK138" i="5"/>
  <c r="N138" i="5"/>
  <c r="BF138" i="5" s="1"/>
  <c r="BI136" i="5"/>
  <c r="BH136" i="5"/>
  <c r="BG136" i="5"/>
  <c r="BE136" i="5"/>
  <c r="AA136" i="5"/>
  <c r="Y136" i="5"/>
  <c r="W136" i="5"/>
  <c r="BK136" i="5"/>
  <c r="N136" i="5"/>
  <c r="BF136" i="5"/>
  <c r="BI135" i="5"/>
  <c r="BH135" i="5"/>
  <c r="BG135" i="5"/>
  <c r="BE135" i="5"/>
  <c r="AA135" i="5"/>
  <c r="Y135" i="5"/>
  <c r="W135" i="5"/>
  <c r="BK135" i="5"/>
  <c r="N135" i="5"/>
  <c r="BF135" i="5"/>
  <c r="BI134" i="5"/>
  <c r="BH134" i="5"/>
  <c r="BG134" i="5"/>
  <c r="BE134" i="5"/>
  <c r="AA134" i="5"/>
  <c r="Y134" i="5"/>
  <c r="W134" i="5"/>
  <c r="BK134" i="5"/>
  <c r="N134" i="5"/>
  <c r="BF134" i="5"/>
  <c r="BI133" i="5"/>
  <c r="BH133" i="5"/>
  <c r="BG133" i="5"/>
  <c r="BE133" i="5"/>
  <c r="AA133" i="5"/>
  <c r="Y133" i="5"/>
  <c r="W133" i="5"/>
  <c r="W131" i="5" s="1"/>
  <c r="BK133" i="5"/>
  <c r="BK131" i="5" s="1"/>
  <c r="N133" i="5"/>
  <c r="BF133" i="5"/>
  <c r="BI132" i="5"/>
  <c r="BH132" i="5"/>
  <c r="BG132" i="5"/>
  <c r="BE132" i="5"/>
  <c r="AA132" i="5"/>
  <c r="AA131" i="5"/>
  <c r="Y132" i="5"/>
  <c r="Y131" i="5"/>
  <c r="W132" i="5"/>
  <c r="BK132" i="5"/>
  <c r="N132" i="5"/>
  <c r="BF132" i="5" s="1"/>
  <c r="BI130" i="5"/>
  <c r="BH130" i="5"/>
  <c r="BG130" i="5"/>
  <c r="BE130" i="5"/>
  <c r="AA130" i="5"/>
  <c r="AA129" i="5"/>
  <c r="Y130" i="5"/>
  <c r="Y129" i="5"/>
  <c r="W130" i="5"/>
  <c r="W129" i="5" s="1"/>
  <c r="W128" i="5" s="1"/>
  <c r="BK130" i="5"/>
  <c r="BK129" i="5" s="1"/>
  <c r="N129" i="5" s="1"/>
  <c r="N90" i="5" s="1"/>
  <c r="N130" i="5"/>
  <c r="BF130" i="5" s="1"/>
  <c r="M123" i="5"/>
  <c r="F123" i="5"/>
  <c r="F121" i="5"/>
  <c r="F119" i="5"/>
  <c r="BI108" i="5"/>
  <c r="BH108" i="5"/>
  <c r="BG108" i="5"/>
  <c r="BE108" i="5"/>
  <c r="BI107" i="5"/>
  <c r="BH107" i="5"/>
  <c r="BG107" i="5"/>
  <c r="BE107" i="5"/>
  <c r="BI106" i="5"/>
  <c r="BH106" i="5"/>
  <c r="BG106" i="5"/>
  <c r="BE106" i="5"/>
  <c r="BI105" i="5"/>
  <c r="BH105" i="5"/>
  <c r="BG105" i="5"/>
  <c r="BE105" i="5"/>
  <c r="BI104" i="5"/>
  <c r="BH104" i="5"/>
  <c r="BG104" i="5"/>
  <c r="BE104" i="5"/>
  <c r="BI103" i="5"/>
  <c r="BH103" i="5"/>
  <c r="BG103" i="5"/>
  <c r="BE103" i="5"/>
  <c r="M83" i="5"/>
  <c r="F83" i="5"/>
  <c r="F81" i="5"/>
  <c r="F79" i="5"/>
  <c r="O21" i="5"/>
  <c r="E21" i="5"/>
  <c r="M84" i="5" s="1"/>
  <c r="O20" i="5"/>
  <c r="O15" i="5"/>
  <c r="E15" i="5"/>
  <c r="F124" i="5" s="1"/>
  <c r="O14" i="5"/>
  <c r="O9" i="5"/>
  <c r="M121" i="5" s="1"/>
  <c r="F6" i="5"/>
  <c r="F78" i="5" s="1"/>
  <c r="AY90" i="1"/>
  <c r="AX90" i="1"/>
  <c r="BI157" i="4"/>
  <c r="BH157" i="4"/>
  <c r="BG157" i="4"/>
  <c r="BE157" i="4"/>
  <c r="BK157" i="4"/>
  <c r="N157" i="4" s="1"/>
  <c r="BF157" i="4"/>
  <c r="BI156" i="4"/>
  <c r="BH156" i="4"/>
  <c r="BG156" i="4"/>
  <c r="BE156" i="4"/>
  <c r="BK156" i="4"/>
  <c r="N156" i="4" s="1"/>
  <c r="BF156" i="4" s="1"/>
  <c r="BI155" i="4"/>
  <c r="BH155" i="4"/>
  <c r="BG155" i="4"/>
  <c r="BE155" i="4"/>
  <c r="BK155" i="4"/>
  <c r="N155" i="4" s="1"/>
  <c r="BF155" i="4" s="1"/>
  <c r="BI154" i="4"/>
  <c r="BH154" i="4"/>
  <c r="BG154" i="4"/>
  <c r="BE154" i="4"/>
  <c r="BK154" i="4"/>
  <c r="N154" i="4"/>
  <c r="BF154" i="4" s="1"/>
  <c r="BI153" i="4"/>
  <c r="BH153" i="4"/>
  <c r="BG153" i="4"/>
  <c r="BE153" i="4"/>
  <c r="BK153" i="4"/>
  <c r="N153" i="4"/>
  <c r="BF153" i="4" s="1"/>
  <c r="BI151" i="4"/>
  <c r="BH151" i="4"/>
  <c r="BG151" i="4"/>
  <c r="BE151" i="4"/>
  <c r="AA151" i="4"/>
  <c r="Y151" i="4"/>
  <c r="W151" i="4"/>
  <c r="BK151" i="4"/>
  <c r="N151" i="4"/>
  <c r="BF151" i="4" s="1"/>
  <c r="BI150" i="4"/>
  <c r="BH150" i="4"/>
  <c r="BG150" i="4"/>
  <c r="BE150" i="4"/>
  <c r="AA150" i="4"/>
  <c r="Y150" i="4"/>
  <c r="W150" i="4"/>
  <c r="BK150" i="4"/>
  <c r="N150" i="4"/>
  <c r="BF150" i="4" s="1"/>
  <c r="BI149" i="4"/>
  <c r="BH149" i="4"/>
  <c r="BG149" i="4"/>
  <c r="BE149" i="4"/>
  <c r="AA149" i="4"/>
  <c r="Y149" i="4"/>
  <c r="W149" i="4"/>
  <c r="BK149" i="4"/>
  <c r="N149" i="4"/>
  <c r="BF149" i="4"/>
  <c r="BI148" i="4"/>
  <c r="BH148" i="4"/>
  <c r="BG148" i="4"/>
  <c r="BE148" i="4"/>
  <c r="AA148" i="4"/>
  <c r="Y148" i="4"/>
  <c r="W148" i="4"/>
  <c r="BK148" i="4"/>
  <c r="N148" i="4"/>
  <c r="BF148" i="4" s="1"/>
  <c r="BI147" i="4"/>
  <c r="BH147" i="4"/>
  <c r="BG147" i="4"/>
  <c r="BE147" i="4"/>
  <c r="AA147" i="4"/>
  <c r="AA146" i="4"/>
  <c r="Y147" i="4"/>
  <c r="Y146" i="4" s="1"/>
  <c r="W147" i="4"/>
  <c r="BK147" i="4"/>
  <c r="N147" i="4"/>
  <c r="BF147" i="4"/>
  <c r="BI145" i="4"/>
  <c r="BH145" i="4"/>
  <c r="BG145" i="4"/>
  <c r="BE145" i="4"/>
  <c r="AA145" i="4"/>
  <c r="Y145" i="4"/>
  <c r="W145" i="4"/>
  <c r="BK145" i="4"/>
  <c r="N145" i="4"/>
  <c r="BF145" i="4" s="1"/>
  <c r="BI144" i="4"/>
  <c r="BH144" i="4"/>
  <c r="BG144" i="4"/>
  <c r="BE144" i="4"/>
  <c r="AA144" i="4"/>
  <c r="Y144" i="4"/>
  <c r="W144" i="4"/>
  <c r="BK144" i="4"/>
  <c r="N144" i="4"/>
  <c r="BF144" i="4" s="1"/>
  <c r="BI143" i="4"/>
  <c r="BH143" i="4"/>
  <c r="BG143" i="4"/>
  <c r="BE143" i="4"/>
  <c r="AA143" i="4"/>
  <c r="Y143" i="4"/>
  <c r="W143" i="4"/>
  <c r="BK143" i="4"/>
  <c r="N143" i="4"/>
  <c r="BF143" i="4" s="1"/>
  <c r="BI142" i="4"/>
  <c r="BH142" i="4"/>
  <c r="BG142" i="4"/>
  <c r="BE142" i="4"/>
  <c r="AA142" i="4"/>
  <c r="Y142" i="4"/>
  <c r="W142" i="4"/>
  <c r="BK142" i="4"/>
  <c r="N142" i="4"/>
  <c r="BF142" i="4" s="1"/>
  <c r="BI141" i="4"/>
  <c r="BH141" i="4"/>
  <c r="BG141" i="4"/>
  <c r="BE141" i="4"/>
  <c r="AA141" i="4"/>
  <c r="Y141" i="4"/>
  <c r="W141" i="4"/>
  <c r="BK141" i="4"/>
  <c r="N141" i="4"/>
  <c r="BF141" i="4" s="1"/>
  <c r="BI140" i="4"/>
  <c r="BH140" i="4"/>
  <c r="BG140" i="4"/>
  <c r="BE140" i="4"/>
  <c r="AA140" i="4"/>
  <c r="Y140" i="4"/>
  <c r="W140" i="4"/>
  <c r="BK140" i="4"/>
  <c r="N140" i="4"/>
  <c r="BF140" i="4" s="1"/>
  <c r="BI139" i="4"/>
  <c r="BH139" i="4"/>
  <c r="BG139" i="4"/>
  <c r="BE139" i="4"/>
  <c r="AA139" i="4"/>
  <c r="Y139" i="4"/>
  <c r="W139" i="4"/>
  <c r="BK139" i="4"/>
  <c r="N139" i="4"/>
  <c r="BF139" i="4" s="1"/>
  <c r="BI138" i="4"/>
  <c r="BH138" i="4"/>
  <c r="BG138" i="4"/>
  <c r="BE138" i="4"/>
  <c r="AA138" i="4"/>
  <c r="Y138" i="4"/>
  <c r="W138" i="4"/>
  <c r="BK138" i="4"/>
  <c r="N138" i="4"/>
  <c r="BF138" i="4" s="1"/>
  <c r="BI137" i="4"/>
  <c r="BH137" i="4"/>
  <c r="BG137" i="4"/>
  <c r="BE137" i="4"/>
  <c r="AA137" i="4"/>
  <c r="Y137" i="4"/>
  <c r="W137" i="4"/>
  <c r="BK137" i="4"/>
  <c r="N137" i="4"/>
  <c r="BF137" i="4" s="1"/>
  <c r="BI136" i="4"/>
  <c r="BH136" i="4"/>
  <c r="BG136" i="4"/>
  <c r="BE136" i="4"/>
  <c r="AA136" i="4"/>
  <c r="Y136" i="4"/>
  <c r="W136" i="4"/>
  <c r="BK136" i="4"/>
  <c r="N136" i="4"/>
  <c r="BF136" i="4" s="1"/>
  <c r="BI135" i="4"/>
  <c r="BH135" i="4"/>
  <c r="BG135" i="4"/>
  <c r="BE135" i="4"/>
  <c r="AA135" i="4"/>
  <c r="Y135" i="4"/>
  <c r="W135" i="4"/>
  <c r="BK135" i="4"/>
  <c r="N135" i="4"/>
  <c r="BF135" i="4"/>
  <c r="BI134" i="4"/>
  <c r="BH134" i="4"/>
  <c r="BG134" i="4"/>
  <c r="BE134" i="4"/>
  <c r="AA134" i="4"/>
  <c r="Y134" i="4"/>
  <c r="W134" i="4"/>
  <c r="BK134" i="4"/>
  <c r="N134" i="4"/>
  <c r="BF134" i="4" s="1"/>
  <c r="BI133" i="4"/>
  <c r="BH133" i="4"/>
  <c r="BG133" i="4"/>
  <c r="BE133" i="4"/>
  <c r="AA133" i="4"/>
  <c r="Y133" i="4"/>
  <c r="W133" i="4"/>
  <c r="BK133" i="4"/>
  <c r="N133" i="4"/>
  <c r="BF133" i="4" s="1"/>
  <c r="BI132" i="4"/>
  <c r="BH132" i="4"/>
  <c r="BG132" i="4"/>
  <c r="BE132" i="4"/>
  <c r="AA132" i="4"/>
  <c r="Y132" i="4"/>
  <c r="W132" i="4"/>
  <c r="BK132" i="4"/>
  <c r="N132" i="4"/>
  <c r="BF132" i="4" s="1"/>
  <c r="BI131" i="4"/>
  <c r="BH131" i="4"/>
  <c r="BG131" i="4"/>
  <c r="BE131" i="4"/>
  <c r="AA131" i="4"/>
  <c r="Y131" i="4"/>
  <c r="W131" i="4"/>
  <c r="BK131" i="4"/>
  <c r="N131" i="4"/>
  <c r="BF131" i="4"/>
  <c r="BI130" i="4"/>
  <c r="BH130" i="4"/>
  <c r="BG130" i="4"/>
  <c r="BE130" i="4"/>
  <c r="AA130" i="4"/>
  <c r="Y130" i="4"/>
  <c r="W130" i="4"/>
  <c r="BK130" i="4"/>
  <c r="BK121" i="4" s="1"/>
  <c r="N130" i="4"/>
  <c r="BF130" i="4" s="1"/>
  <c r="BI129" i="4"/>
  <c r="BH129" i="4"/>
  <c r="BG129" i="4"/>
  <c r="BE129" i="4"/>
  <c r="AA129" i="4"/>
  <c r="Y129" i="4"/>
  <c r="W129" i="4"/>
  <c r="BK129" i="4"/>
  <c r="N129" i="4"/>
  <c r="BF129" i="4" s="1"/>
  <c r="BI128" i="4"/>
  <c r="BH128" i="4"/>
  <c r="BG128" i="4"/>
  <c r="BE128" i="4"/>
  <c r="AA128" i="4"/>
  <c r="Y128" i="4"/>
  <c r="W128" i="4"/>
  <c r="BK128" i="4"/>
  <c r="N128" i="4"/>
  <c r="BF128" i="4" s="1"/>
  <c r="BI127" i="4"/>
  <c r="BH127" i="4"/>
  <c r="BG127" i="4"/>
  <c r="BE127" i="4"/>
  <c r="AA127" i="4"/>
  <c r="Y127" i="4"/>
  <c r="W127" i="4"/>
  <c r="BK127" i="4"/>
  <c r="N127" i="4"/>
  <c r="BF127" i="4"/>
  <c r="BI126" i="4"/>
  <c r="BH126" i="4"/>
  <c r="BG126" i="4"/>
  <c r="BE126" i="4"/>
  <c r="AA126" i="4"/>
  <c r="Y126" i="4"/>
  <c r="W126" i="4"/>
  <c r="BK126" i="4"/>
  <c r="N126" i="4"/>
  <c r="BF126" i="4" s="1"/>
  <c r="BI125" i="4"/>
  <c r="BH125" i="4"/>
  <c r="BG125" i="4"/>
  <c r="BE125" i="4"/>
  <c r="AA125" i="4"/>
  <c r="Y125" i="4"/>
  <c r="W125" i="4"/>
  <c r="BK125" i="4"/>
  <c r="N125" i="4"/>
  <c r="BF125" i="4" s="1"/>
  <c r="BI124" i="4"/>
  <c r="BH124" i="4"/>
  <c r="BG124" i="4"/>
  <c r="BE124" i="4"/>
  <c r="AA124" i="4"/>
  <c r="Y124" i="4"/>
  <c r="W124" i="4"/>
  <c r="BK124" i="4"/>
  <c r="N124" i="4"/>
  <c r="BF124" i="4" s="1"/>
  <c r="BI123" i="4"/>
  <c r="BH123" i="4"/>
  <c r="BG123" i="4"/>
  <c r="BE123" i="4"/>
  <c r="AA123" i="4"/>
  <c r="Y123" i="4"/>
  <c r="W123" i="4"/>
  <c r="BK123" i="4"/>
  <c r="N123" i="4"/>
  <c r="BF123" i="4" s="1"/>
  <c r="BI122" i="4"/>
  <c r="BH122" i="4"/>
  <c r="BG122" i="4"/>
  <c r="BE122" i="4"/>
  <c r="AA122" i="4"/>
  <c r="Y122" i="4"/>
  <c r="W122" i="4"/>
  <c r="BK122" i="4"/>
  <c r="N122" i="4"/>
  <c r="BF122" i="4"/>
  <c r="M115" i="4"/>
  <c r="F115" i="4"/>
  <c r="F113" i="4"/>
  <c r="F111" i="4"/>
  <c r="BI100" i="4"/>
  <c r="BH100" i="4"/>
  <c r="BG100" i="4"/>
  <c r="BE100" i="4"/>
  <c r="BI99" i="4"/>
  <c r="H36" i="4" s="1"/>
  <c r="BD90" i="1" s="1"/>
  <c r="BH99" i="4"/>
  <c r="BG99" i="4"/>
  <c r="BE99" i="4"/>
  <c r="BI98" i="4"/>
  <c r="BH98" i="4"/>
  <c r="BG98" i="4"/>
  <c r="BE98" i="4"/>
  <c r="BI97" i="4"/>
  <c r="BH97" i="4"/>
  <c r="BG97" i="4"/>
  <c r="BE97" i="4"/>
  <c r="BI96" i="4"/>
  <c r="BH96" i="4"/>
  <c r="BG96" i="4"/>
  <c r="BE96" i="4"/>
  <c r="BI95" i="4"/>
  <c r="BH95" i="4"/>
  <c r="BG95" i="4"/>
  <c r="H34" i="4"/>
  <c r="BB90" i="1" s="1"/>
  <c r="BE95" i="4"/>
  <c r="M83" i="4"/>
  <c r="F83" i="4"/>
  <c r="F81" i="4"/>
  <c r="F79" i="4"/>
  <c r="O21" i="4"/>
  <c r="E21" i="4"/>
  <c r="M116" i="4" s="1"/>
  <c r="O20" i="4"/>
  <c r="O15" i="4"/>
  <c r="E15" i="4"/>
  <c r="F116" i="4"/>
  <c r="F84" i="4"/>
  <c r="O14" i="4"/>
  <c r="O9" i="4"/>
  <c r="M113" i="4"/>
  <c r="M81" i="4"/>
  <c r="F6" i="4"/>
  <c r="F110" i="4" s="1"/>
  <c r="F78" i="4"/>
  <c r="AY89" i="1"/>
  <c r="AX89" i="1"/>
  <c r="BI142" i="3"/>
  <c r="BH142" i="3"/>
  <c r="BG142" i="3"/>
  <c r="BE142" i="3"/>
  <c r="BK142" i="3"/>
  <c r="N142" i="3"/>
  <c r="BF142" i="3"/>
  <c r="BI141" i="3"/>
  <c r="BH141" i="3"/>
  <c r="BG141" i="3"/>
  <c r="BE141" i="3"/>
  <c r="BK141" i="3"/>
  <c r="N141" i="3" s="1"/>
  <c r="BF141" i="3"/>
  <c r="BI140" i="3"/>
  <c r="BH140" i="3"/>
  <c r="BG140" i="3"/>
  <c r="BE140" i="3"/>
  <c r="BK140" i="3"/>
  <c r="N140" i="3" s="1"/>
  <c r="BF140" i="3" s="1"/>
  <c r="BI139" i="3"/>
  <c r="BH139" i="3"/>
  <c r="BG139" i="3"/>
  <c r="BE139" i="3"/>
  <c r="BK139" i="3"/>
  <c r="N139" i="3" s="1"/>
  <c r="BF139" i="3" s="1"/>
  <c r="BI138" i="3"/>
  <c r="BH138" i="3"/>
  <c r="BG138" i="3"/>
  <c r="BE138" i="3"/>
  <c r="BK138" i="3"/>
  <c r="N138" i="3"/>
  <c r="BF138" i="3" s="1"/>
  <c r="BI136" i="3"/>
  <c r="BH136" i="3"/>
  <c r="BG136" i="3"/>
  <c r="BE136" i="3"/>
  <c r="AA136" i="3"/>
  <c r="AA135" i="3"/>
  <c r="Y136" i="3"/>
  <c r="Y135" i="3"/>
  <c r="W136" i="3"/>
  <c r="W135" i="3" s="1"/>
  <c r="BK136" i="3"/>
  <c r="BK135" i="3"/>
  <c r="N135" i="3" s="1"/>
  <c r="N136" i="3"/>
  <c r="BF136" i="3" s="1"/>
  <c r="N95" i="3"/>
  <c r="BI134" i="3"/>
  <c r="BH134" i="3"/>
  <c r="BG134" i="3"/>
  <c r="BE134" i="3"/>
  <c r="AA134" i="3"/>
  <c r="AA133" i="3"/>
  <c r="Y134" i="3"/>
  <c r="Y133" i="3"/>
  <c r="W134" i="3"/>
  <c r="W133" i="3"/>
  <c r="BK134" i="3"/>
  <c r="BK133" i="3"/>
  <c r="N133" i="3" s="1"/>
  <c r="N94" i="3" s="1"/>
  <c r="N134" i="3"/>
  <c r="BF134" i="3" s="1"/>
  <c r="BI132" i="3"/>
  <c r="BH132" i="3"/>
  <c r="BG132" i="3"/>
  <c r="BE132" i="3"/>
  <c r="AA132" i="3"/>
  <c r="AA131" i="3"/>
  <c r="Y132" i="3"/>
  <c r="Y131" i="3"/>
  <c r="W132" i="3"/>
  <c r="W131" i="3"/>
  <c r="BK132" i="3"/>
  <c r="BK131" i="3"/>
  <c r="N131" i="3" s="1"/>
  <c r="N93" i="3" s="1"/>
  <c r="N132" i="3"/>
  <c r="BF132" i="3" s="1"/>
  <c r="BI130" i="3"/>
  <c r="BH130" i="3"/>
  <c r="BG130" i="3"/>
  <c r="BE130" i="3"/>
  <c r="AA130" i="3"/>
  <c r="AA129" i="3"/>
  <c r="Y130" i="3"/>
  <c r="Y129" i="3"/>
  <c r="W130" i="3"/>
  <c r="W129" i="3" s="1"/>
  <c r="BK130" i="3"/>
  <c r="BK129" i="3"/>
  <c r="N129" i="3" s="1"/>
  <c r="N130" i="3"/>
  <c r="BF130" i="3" s="1"/>
  <c r="N92" i="3"/>
  <c r="BI128" i="3"/>
  <c r="BH128" i="3"/>
  <c r="BG128" i="3"/>
  <c r="BE128" i="3"/>
  <c r="AA128" i="3"/>
  <c r="AA127" i="3"/>
  <c r="Y128" i="3"/>
  <c r="Y127" i="3"/>
  <c r="W128" i="3"/>
  <c r="W127" i="3"/>
  <c r="BK128" i="3"/>
  <c r="BK127" i="3"/>
  <c r="N127" i="3" s="1"/>
  <c r="N128" i="3"/>
  <c r="BF128" i="3" s="1"/>
  <c r="N91" i="3"/>
  <c r="BI126" i="3"/>
  <c r="BH126" i="3"/>
  <c r="BG126" i="3"/>
  <c r="BE126" i="3"/>
  <c r="AA126" i="3"/>
  <c r="AA125" i="3"/>
  <c r="AA124" i="3" s="1"/>
  <c r="AA123" i="3" s="1"/>
  <c r="Y126" i="3"/>
  <c r="Y125" i="3" s="1"/>
  <c r="Y124" i="3" s="1"/>
  <c r="Y123" i="3" s="1"/>
  <c r="W126" i="3"/>
  <c r="W125" i="3"/>
  <c r="BK126" i="3"/>
  <c r="BK125" i="3" s="1"/>
  <c r="N125" i="3"/>
  <c r="N126" i="3"/>
  <c r="BF126" i="3" s="1"/>
  <c r="N90" i="3"/>
  <c r="M119" i="3"/>
  <c r="F119" i="3"/>
  <c r="F117" i="3"/>
  <c r="F115" i="3"/>
  <c r="BI104" i="3"/>
  <c r="BH104" i="3"/>
  <c r="BG104" i="3"/>
  <c r="BE104" i="3"/>
  <c r="BI103" i="3"/>
  <c r="BH103" i="3"/>
  <c r="BG103" i="3"/>
  <c r="BE103" i="3"/>
  <c r="BI102" i="3"/>
  <c r="BH102" i="3"/>
  <c r="BG102" i="3"/>
  <c r="BE102" i="3"/>
  <c r="H32" i="3" s="1"/>
  <c r="AZ89" i="1" s="1"/>
  <c r="BI101" i="3"/>
  <c r="BH101" i="3"/>
  <c r="BG101" i="3"/>
  <c r="BE101" i="3"/>
  <c r="BI100" i="3"/>
  <c r="H36" i="3" s="1"/>
  <c r="BD89" i="1" s="1"/>
  <c r="BH100" i="3"/>
  <c r="BG100" i="3"/>
  <c r="BE100" i="3"/>
  <c r="BI99" i="3"/>
  <c r="BH99" i="3"/>
  <c r="H35" i="3"/>
  <c r="BC89" i="1" s="1"/>
  <c r="BG99" i="3"/>
  <c r="BE99" i="3"/>
  <c r="M32" i="3" s="1"/>
  <c r="AV89" i="1" s="1"/>
  <c r="M83" i="3"/>
  <c r="F83" i="3"/>
  <c r="F81" i="3"/>
  <c r="F79" i="3"/>
  <c r="O21" i="3"/>
  <c r="E21" i="3"/>
  <c r="M84" i="3" s="1"/>
  <c r="O20" i="3"/>
  <c r="O15" i="3"/>
  <c r="E15" i="3"/>
  <c r="F120" i="3" s="1"/>
  <c r="F84" i="3"/>
  <c r="O14" i="3"/>
  <c r="O9" i="3"/>
  <c r="M117" i="3" s="1"/>
  <c r="M81" i="3"/>
  <c r="F6" i="3"/>
  <c r="F114" i="3" s="1"/>
  <c r="AY88" i="1"/>
  <c r="AX88" i="1"/>
  <c r="BI194" i="2"/>
  <c r="BH194" i="2"/>
  <c r="BG194" i="2"/>
  <c r="BE194" i="2"/>
  <c r="BK194" i="2"/>
  <c r="N194" i="2" s="1"/>
  <c r="BF194" i="2" s="1"/>
  <c r="BI193" i="2"/>
  <c r="BH193" i="2"/>
  <c r="BG193" i="2"/>
  <c r="BE193" i="2"/>
  <c r="BK193" i="2"/>
  <c r="N193" i="2" s="1"/>
  <c r="BF193" i="2" s="1"/>
  <c r="BI192" i="2"/>
  <c r="BH192" i="2"/>
  <c r="BG192" i="2"/>
  <c r="BE192" i="2"/>
  <c r="BK192" i="2"/>
  <c r="N192" i="2" s="1"/>
  <c r="BF192" i="2" s="1"/>
  <c r="BI191" i="2"/>
  <c r="BH191" i="2"/>
  <c r="BG191" i="2"/>
  <c r="BE191" i="2"/>
  <c r="BK191" i="2"/>
  <c r="N191" i="2"/>
  <c r="BF191" i="2" s="1"/>
  <c r="BI190" i="2"/>
  <c r="BH190" i="2"/>
  <c r="BG190" i="2"/>
  <c r="BE190" i="2"/>
  <c r="BK190" i="2"/>
  <c r="BI188" i="2"/>
  <c r="BH188" i="2"/>
  <c r="BG188" i="2"/>
  <c r="BE188" i="2"/>
  <c r="AA188" i="2"/>
  <c r="AA187" i="2" s="1"/>
  <c r="Y188" i="2"/>
  <c r="Y187" i="2" s="1"/>
  <c r="W188" i="2"/>
  <c r="W187" i="2" s="1"/>
  <c r="BK188" i="2"/>
  <c r="BK187" i="2" s="1"/>
  <c r="N187" i="2" s="1"/>
  <c r="N100" i="2" s="1"/>
  <c r="N188" i="2"/>
  <c r="BF188" i="2"/>
  <c r="BI186" i="2"/>
  <c r="BH186" i="2"/>
  <c r="BG186" i="2"/>
  <c r="BE186" i="2"/>
  <c r="AA186" i="2"/>
  <c r="Y186" i="2"/>
  <c r="W186" i="2"/>
  <c r="BK186" i="2"/>
  <c r="N186" i="2"/>
  <c r="BF186" i="2"/>
  <c r="BI185" i="2"/>
  <c r="BH185" i="2"/>
  <c r="BG185" i="2"/>
  <c r="BE185" i="2"/>
  <c r="AA185" i="2"/>
  <c r="Y185" i="2"/>
  <c r="Y184" i="2" s="1"/>
  <c r="W185" i="2"/>
  <c r="W184" i="2" s="1"/>
  <c r="BK185" i="2"/>
  <c r="BK184" i="2" s="1"/>
  <c r="N184" i="2" s="1"/>
  <c r="N99" i="2" s="1"/>
  <c r="N185" i="2"/>
  <c r="BF185" i="2"/>
  <c r="BI183" i="2"/>
  <c r="BH183" i="2"/>
  <c r="BG183" i="2"/>
  <c r="BE183" i="2"/>
  <c r="AA183" i="2"/>
  <c r="Y183" i="2"/>
  <c r="W183" i="2"/>
  <c r="BK183" i="2"/>
  <c r="N183" i="2"/>
  <c r="BF183" i="2" s="1"/>
  <c r="BI182" i="2"/>
  <c r="BH182" i="2"/>
  <c r="BG182" i="2"/>
  <c r="BE182" i="2"/>
  <c r="AA182" i="2"/>
  <c r="Y182" i="2"/>
  <c r="Y178" i="2" s="1"/>
  <c r="W182" i="2"/>
  <c r="BK182" i="2"/>
  <c r="N182" i="2"/>
  <c r="BF182" i="2" s="1"/>
  <c r="BI181" i="2"/>
  <c r="BH181" i="2"/>
  <c r="BG181" i="2"/>
  <c r="BE181" i="2"/>
  <c r="AA181" i="2"/>
  <c r="Y181" i="2"/>
  <c r="W181" i="2"/>
  <c r="BK181" i="2"/>
  <c r="N181" i="2"/>
  <c r="BF181" i="2"/>
  <c r="BI180" i="2"/>
  <c r="BH180" i="2"/>
  <c r="BG180" i="2"/>
  <c r="BE180" i="2"/>
  <c r="AA180" i="2"/>
  <c r="Y180" i="2"/>
  <c r="W180" i="2"/>
  <c r="BK180" i="2"/>
  <c r="N180" i="2"/>
  <c r="BF180" i="2" s="1"/>
  <c r="BI179" i="2"/>
  <c r="BH179" i="2"/>
  <c r="BG179" i="2"/>
  <c r="BE179" i="2"/>
  <c r="AA179" i="2"/>
  <c r="Y179" i="2"/>
  <c r="W179" i="2"/>
  <c r="BK179" i="2"/>
  <c r="BK178" i="2" s="1"/>
  <c r="N178" i="2" s="1"/>
  <c r="N98" i="2" s="1"/>
  <c r="N179" i="2"/>
  <c r="BF179" i="2"/>
  <c r="BI177" i="2"/>
  <c r="BH177" i="2"/>
  <c r="BG177" i="2"/>
  <c r="BE177" i="2"/>
  <c r="AA177" i="2"/>
  <c r="Y177" i="2"/>
  <c r="W177" i="2"/>
  <c r="BK177" i="2"/>
  <c r="N177" i="2"/>
  <c r="BF177" i="2" s="1"/>
  <c r="BI176" i="2"/>
  <c r="BH176" i="2"/>
  <c r="BG176" i="2"/>
  <c r="BE176" i="2"/>
  <c r="AA176" i="2"/>
  <c r="Y176" i="2"/>
  <c r="W176" i="2"/>
  <c r="W174" i="2" s="1"/>
  <c r="BK176" i="2"/>
  <c r="N176" i="2"/>
  <c r="BF176" i="2" s="1"/>
  <c r="BI175" i="2"/>
  <c r="BH175" i="2"/>
  <c r="BG175" i="2"/>
  <c r="BE175" i="2"/>
  <c r="AA175" i="2"/>
  <c r="Y175" i="2"/>
  <c r="Y174" i="2" s="1"/>
  <c r="W175" i="2"/>
  <c r="BK175" i="2"/>
  <c r="BK174" i="2"/>
  <c r="N174" i="2" s="1"/>
  <c r="N97" i="2" s="1"/>
  <c r="N175" i="2"/>
  <c r="BF175" i="2"/>
  <c r="BI173" i="2"/>
  <c r="BH173" i="2"/>
  <c r="BG173" i="2"/>
  <c r="BE173" i="2"/>
  <c r="AA173" i="2"/>
  <c r="Y173" i="2"/>
  <c r="W173" i="2"/>
  <c r="BK173" i="2"/>
  <c r="N173" i="2"/>
  <c r="BF173" i="2"/>
  <c r="BI172" i="2"/>
  <c r="BH172" i="2"/>
  <c r="BG172" i="2"/>
  <c r="BE172" i="2"/>
  <c r="AA172" i="2"/>
  <c r="Y172" i="2"/>
  <c r="W172" i="2"/>
  <c r="BK172" i="2"/>
  <c r="N172" i="2"/>
  <c r="BF172" i="2"/>
  <c r="BI171" i="2"/>
  <c r="BH171" i="2"/>
  <c r="BG171" i="2"/>
  <c r="BE171" i="2"/>
  <c r="AA171" i="2"/>
  <c r="Y171" i="2"/>
  <c r="W171" i="2"/>
  <c r="BK171" i="2"/>
  <c r="N171" i="2"/>
  <c r="BF171" i="2" s="1"/>
  <c r="BI170" i="2"/>
  <c r="BH170" i="2"/>
  <c r="BG170" i="2"/>
  <c r="BE170" i="2"/>
  <c r="AA170" i="2"/>
  <c r="Y170" i="2"/>
  <c r="W170" i="2"/>
  <c r="BK170" i="2"/>
  <c r="N170" i="2"/>
  <c r="BF170" i="2" s="1"/>
  <c r="BI169" i="2"/>
  <c r="BH169" i="2"/>
  <c r="BG169" i="2"/>
  <c r="BE169" i="2"/>
  <c r="AA169" i="2"/>
  <c r="Y169" i="2"/>
  <c r="W169" i="2"/>
  <c r="BK169" i="2"/>
  <c r="N169" i="2"/>
  <c r="BF169" i="2"/>
  <c r="BI168" i="2"/>
  <c r="BH168" i="2"/>
  <c r="BG168" i="2"/>
  <c r="BE168" i="2"/>
  <c r="AA168" i="2"/>
  <c r="Y168" i="2"/>
  <c r="W168" i="2"/>
  <c r="BK168" i="2"/>
  <c r="N168" i="2"/>
  <c r="BF168" i="2"/>
  <c r="BI167" i="2"/>
  <c r="BH167" i="2"/>
  <c r="BG167" i="2"/>
  <c r="BE167" i="2"/>
  <c r="AA167" i="2"/>
  <c r="Y167" i="2"/>
  <c r="W167" i="2"/>
  <c r="BK167" i="2"/>
  <c r="N167" i="2"/>
  <c r="BF167" i="2" s="1"/>
  <c r="BI166" i="2"/>
  <c r="BH166" i="2"/>
  <c r="BG166" i="2"/>
  <c r="BE166" i="2"/>
  <c r="AA166" i="2"/>
  <c r="Y166" i="2"/>
  <c r="Y163" i="2" s="1"/>
  <c r="W166" i="2"/>
  <c r="BK166" i="2"/>
  <c r="N166" i="2"/>
  <c r="BF166" i="2" s="1"/>
  <c r="BI165" i="2"/>
  <c r="BH165" i="2"/>
  <c r="BG165" i="2"/>
  <c r="BE165" i="2"/>
  <c r="AA165" i="2"/>
  <c r="Y165" i="2"/>
  <c r="W165" i="2"/>
  <c r="BK165" i="2"/>
  <c r="N165" i="2"/>
  <c r="BF165" i="2"/>
  <c r="BI164" i="2"/>
  <c r="BH164" i="2"/>
  <c r="BG164" i="2"/>
  <c r="BE164" i="2"/>
  <c r="AA164" i="2"/>
  <c r="Y164" i="2"/>
  <c r="W164" i="2"/>
  <c r="W163" i="2" s="1"/>
  <c r="BK164" i="2"/>
  <c r="BK163" i="2" s="1"/>
  <c r="N163" i="2" s="1"/>
  <c r="N96" i="2" s="1"/>
  <c r="N164" i="2"/>
  <c r="BF164" i="2" s="1"/>
  <c r="BI162" i="2"/>
  <c r="BH162" i="2"/>
  <c r="BG162" i="2"/>
  <c r="BE162" i="2"/>
  <c r="AA162" i="2"/>
  <c r="Y162" i="2"/>
  <c r="W162" i="2"/>
  <c r="BK162" i="2"/>
  <c r="N162" i="2"/>
  <c r="BF162" i="2" s="1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E160" i="2"/>
  <c r="AA160" i="2"/>
  <c r="Y160" i="2"/>
  <c r="W160" i="2"/>
  <c r="BK160" i="2"/>
  <c r="N160" i="2"/>
  <c r="BF160" i="2" s="1"/>
  <c r="BI159" i="2"/>
  <c r="BH159" i="2"/>
  <c r="BG159" i="2"/>
  <c r="BE159" i="2"/>
  <c r="AA159" i="2"/>
  <c r="Y159" i="2"/>
  <c r="W159" i="2"/>
  <c r="BK159" i="2"/>
  <c r="N159" i="2"/>
  <c r="BF159" i="2"/>
  <c r="BI158" i="2"/>
  <c r="BH158" i="2"/>
  <c r="BG158" i="2"/>
  <c r="BE158" i="2"/>
  <c r="AA158" i="2"/>
  <c r="AA156" i="2" s="1"/>
  <c r="Y158" i="2"/>
  <c r="W158" i="2"/>
  <c r="BK158" i="2"/>
  <c r="N158" i="2"/>
  <c r="BF158" i="2"/>
  <c r="BI157" i="2"/>
  <c r="BH157" i="2"/>
  <c r="BG157" i="2"/>
  <c r="BE157" i="2"/>
  <c r="AA157" i="2"/>
  <c r="Y157" i="2"/>
  <c r="Y156" i="2" s="1"/>
  <c r="W157" i="2"/>
  <c r="BK157" i="2"/>
  <c r="BK156" i="2" s="1"/>
  <c r="N156" i="2" s="1"/>
  <c r="N95" i="2" s="1"/>
  <c r="N157" i="2"/>
  <c r="BF157" i="2"/>
  <c r="BI155" i="2"/>
  <c r="BH155" i="2"/>
  <c r="BG155" i="2"/>
  <c r="BE155" i="2"/>
  <c r="AA155" i="2"/>
  <c r="Y155" i="2"/>
  <c r="W155" i="2"/>
  <c r="W153" i="2" s="1"/>
  <c r="BK155" i="2"/>
  <c r="N155" i="2"/>
  <c r="BF155" i="2" s="1"/>
  <c r="BI154" i="2"/>
  <c r="BH154" i="2"/>
  <c r="BG154" i="2"/>
  <c r="BE154" i="2"/>
  <c r="AA154" i="2"/>
  <c r="AA153" i="2"/>
  <c r="Y154" i="2"/>
  <c r="Y153" i="2"/>
  <c r="W154" i="2"/>
  <c r="BK154" i="2"/>
  <c r="BK153" i="2" s="1"/>
  <c r="N154" i="2"/>
  <c r="BF154" i="2"/>
  <c r="BI151" i="2"/>
  <c r="BH151" i="2"/>
  <c r="BG151" i="2"/>
  <c r="BE151" i="2"/>
  <c r="AA151" i="2"/>
  <c r="Y151" i="2"/>
  <c r="W151" i="2"/>
  <c r="BK151" i="2"/>
  <c r="N151" i="2"/>
  <c r="BF151" i="2" s="1"/>
  <c r="BI150" i="2"/>
  <c r="BH150" i="2"/>
  <c r="BG150" i="2"/>
  <c r="BE150" i="2"/>
  <c r="AA150" i="2"/>
  <c r="Y150" i="2"/>
  <c r="W150" i="2"/>
  <c r="BK150" i="2"/>
  <c r="N150" i="2"/>
  <c r="BF150" i="2" s="1"/>
  <c r="BI149" i="2"/>
  <c r="BH149" i="2"/>
  <c r="BG149" i="2"/>
  <c r="BE149" i="2"/>
  <c r="AA149" i="2"/>
  <c r="Y149" i="2"/>
  <c r="W149" i="2"/>
  <c r="BK149" i="2"/>
  <c r="N149" i="2"/>
  <c r="BF149" i="2"/>
  <c r="BI148" i="2"/>
  <c r="BH148" i="2"/>
  <c r="BG148" i="2"/>
  <c r="BE148" i="2"/>
  <c r="AA148" i="2"/>
  <c r="Y148" i="2"/>
  <c r="W148" i="2"/>
  <c r="BK148" i="2"/>
  <c r="N148" i="2"/>
  <c r="BF148" i="2" s="1"/>
  <c r="BI147" i="2"/>
  <c r="BH147" i="2"/>
  <c r="BG147" i="2"/>
  <c r="BE147" i="2"/>
  <c r="AA147" i="2"/>
  <c r="Y147" i="2"/>
  <c r="W147" i="2"/>
  <c r="BK147" i="2"/>
  <c r="N147" i="2"/>
  <c r="BF147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/>
  <c r="BI144" i="2"/>
  <c r="BH144" i="2"/>
  <c r="BG144" i="2"/>
  <c r="BE144" i="2"/>
  <c r="AA144" i="2"/>
  <c r="Y144" i="2"/>
  <c r="W144" i="2"/>
  <c r="BK144" i="2"/>
  <c r="N144" i="2"/>
  <c r="BF144" i="2"/>
  <c r="BI143" i="2"/>
  <c r="BH143" i="2"/>
  <c r="BG143" i="2"/>
  <c r="BE143" i="2"/>
  <c r="AA143" i="2"/>
  <c r="Y143" i="2"/>
  <c r="W143" i="2"/>
  <c r="BK143" i="2"/>
  <c r="BK140" i="2" s="1"/>
  <c r="N140" i="2" s="1"/>
  <c r="N92" i="2" s="1"/>
  <c r="N143" i="2"/>
  <c r="BF143" i="2" s="1"/>
  <c r="BI142" i="2"/>
  <c r="BH142" i="2"/>
  <c r="BG142" i="2"/>
  <c r="BE142" i="2"/>
  <c r="AA142" i="2"/>
  <c r="Y142" i="2"/>
  <c r="W142" i="2"/>
  <c r="BK142" i="2"/>
  <c r="N142" i="2"/>
  <c r="BF142" i="2"/>
  <c r="BI141" i="2"/>
  <c r="BH141" i="2"/>
  <c r="BG141" i="2"/>
  <c r="BE141" i="2"/>
  <c r="AA141" i="2"/>
  <c r="AA140" i="2" s="1"/>
  <c r="Y141" i="2"/>
  <c r="Y140" i="2"/>
  <c r="W141" i="2"/>
  <c r="BK141" i="2"/>
  <c r="N141" i="2"/>
  <c r="BF141" i="2" s="1"/>
  <c r="BI139" i="2"/>
  <c r="BH139" i="2"/>
  <c r="BG139" i="2"/>
  <c r="BE139" i="2"/>
  <c r="AA139" i="2"/>
  <c r="Y139" i="2"/>
  <c r="W139" i="2"/>
  <c r="BK139" i="2"/>
  <c r="N139" i="2"/>
  <c r="BF139" i="2"/>
  <c r="BI138" i="2"/>
  <c r="BH138" i="2"/>
  <c r="BG138" i="2"/>
  <c r="BE138" i="2"/>
  <c r="AA138" i="2"/>
  <c r="Y138" i="2"/>
  <c r="W138" i="2"/>
  <c r="BK138" i="2"/>
  <c r="N138" i="2"/>
  <c r="BF138" i="2"/>
  <c r="BI137" i="2"/>
  <c r="BH137" i="2"/>
  <c r="BG137" i="2"/>
  <c r="BE137" i="2"/>
  <c r="AA137" i="2"/>
  <c r="Y137" i="2"/>
  <c r="W137" i="2"/>
  <c r="BK137" i="2"/>
  <c r="N137" i="2"/>
  <c r="BF137" i="2"/>
  <c r="BI136" i="2"/>
  <c r="BH136" i="2"/>
  <c r="BG136" i="2"/>
  <c r="BE136" i="2"/>
  <c r="AA136" i="2"/>
  <c r="Y136" i="2"/>
  <c r="W136" i="2"/>
  <c r="BK136" i="2"/>
  <c r="N136" i="2"/>
  <c r="BF136" i="2" s="1"/>
  <c r="BI135" i="2"/>
  <c r="BH135" i="2"/>
  <c r="BG135" i="2"/>
  <c r="BE135" i="2"/>
  <c r="AA135" i="2"/>
  <c r="Y135" i="2"/>
  <c r="Y132" i="2" s="1"/>
  <c r="W135" i="2"/>
  <c r="BK135" i="2"/>
  <c r="N135" i="2"/>
  <c r="BF135" i="2"/>
  <c r="BI134" i="2"/>
  <c r="BH134" i="2"/>
  <c r="BG134" i="2"/>
  <c r="BE134" i="2"/>
  <c r="AA134" i="2"/>
  <c r="AA132" i="2" s="1"/>
  <c r="Y134" i="2"/>
  <c r="W134" i="2"/>
  <c r="BK134" i="2"/>
  <c r="N134" i="2"/>
  <c r="BF134" i="2"/>
  <c r="BI133" i="2"/>
  <c r="BH133" i="2"/>
  <c r="BG133" i="2"/>
  <c r="BE133" i="2"/>
  <c r="AA133" i="2"/>
  <c r="Y133" i="2"/>
  <c r="W133" i="2"/>
  <c r="W132" i="2"/>
  <c r="BK133" i="2"/>
  <c r="BK132" i="2" s="1"/>
  <c r="N132" i="2" s="1"/>
  <c r="N91" i="2" s="1"/>
  <c r="N133" i="2"/>
  <c r="BF133" i="2" s="1"/>
  <c r="BI131" i="2"/>
  <c r="BH131" i="2"/>
  <c r="BG131" i="2"/>
  <c r="BE131" i="2"/>
  <c r="AA131" i="2"/>
  <c r="AA130" i="2"/>
  <c r="Y131" i="2"/>
  <c r="Y130" i="2" s="1"/>
  <c r="Y129" i="2" s="1"/>
  <c r="W131" i="2"/>
  <c r="W130" i="2"/>
  <c r="BK131" i="2"/>
  <c r="BK130" i="2"/>
  <c r="N130" i="2" s="1"/>
  <c r="N90" i="2" s="1"/>
  <c r="N131" i="2"/>
  <c r="BF131" i="2"/>
  <c r="M124" i="2"/>
  <c r="F124" i="2"/>
  <c r="F122" i="2"/>
  <c r="F120" i="2"/>
  <c r="BI109" i="2"/>
  <c r="BH109" i="2"/>
  <c r="BG109" i="2"/>
  <c r="BE109" i="2"/>
  <c r="BI108" i="2"/>
  <c r="BH108" i="2"/>
  <c r="BG108" i="2"/>
  <c r="BE108" i="2"/>
  <c r="BI107" i="2"/>
  <c r="H36" i="2" s="1"/>
  <c r="BD88" i="1" s="1"/>
  <c r="BH107" i="2"/>
  <c r="BG107" i="2"/>
  <c r="BE107" i="2"/>
  <c r="BI106" i="2"/>
  <c r="BH106" i="2"/>
  <c r="BG106" i="2"/>
  <c r="BE106" i="2"/>
  <c r="BI105" i="2"/>
  <c r="BH105" i="2"/>
  <c r="BG105" i="2"/>
  <c r="BE105" i="2"/>
  <c r="BI104" i="2"/>
  <c r="BH104" i="2"/>
  <c r="H35" i="2" s="1"/>
  <c r="BC88" i="1" s="1"/>
  <c r="BG104" i="2"/>
  <c r="H34" i="2" s="1"/>
  <c r="BB88" i="1" s="1"/>
  <c r="BE104" i="2"/>
  <c r="M32" i="2" s="1"/>
  <c r="AV88" i="1" s="1"/>
  <c r="M83" i="2"/>
  <c r="F83" i="2"/>
  <c r="F81" i="2"/>
  <c r="F79" i="2"/>
  <c r="O21" i="2"/>
  <c r="E21" i="2"/>
  <c r="M125" i="2" s="1"/>
  <c r="O20" i="2"/>
  <c r="O15" i="2"/>
  <c r="E15" i="2"/>
  <c r="F125" i="2" s="1"/>
  <c r="O14" i="2"/>
  <c r="O9" i="2"/>
  <c r="M122" i="2"/>
  <c r="M81" i="2"/>
  <c r="F6" i="2"/>
  <c r="F119" i="2"/>
  <c r="F78" i="2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H95" i="1"/>
  <c r="CG95" i="1"/>
  <c r="CF95" i="1"/>
  <c r="BZ95" i="1"/>
  <c r="CE95" i="1"/>
  <c r="AM83" i="1"/>
  <c r="L83" i="1"/>
  <c r="AM82" i="1"/>
  <c r="L82" i="1"/>
  <c r="AM80" i="1"/>
  <c r="L80" i="1"/>
  <c r="L78" i="1"/>
  <c r="L77" i="1"/>
  <c r="F118" i="5" l="1"/>
  <c r="M124" i="5"/>
  <c r="M81" i="5"/>
  <c r="F84" i="5"/>
  <c r="H34" i="6"/>
  <c r="BB92" i="1" s="1"/>
  <c r="H36" i="5"/>
  <c r="BD91" i="1" s="1"/>
  <c r="W228" i="5"/>
  <c r="W148" i="5" s="1"/>
  <c r="W127" i="5" s="1"/>
  <c r="AU91" i="1" s="1"/>
  <c r="H35" i="5"/>
  <c r="BC91" i="1" s="1"/>
  <c r="AA228" i="5"/>
  <c r="H32" i="5"/>
  <c r="AZ91" i="1" s="1"/>
  <c r="N131" i="5"/>
  <c r="N91" i="5" s="1"/>
  <c r="BK128" i="5"/>
  <c r="W129" i="2"/>
  <c r="N153" i="2"/>
  <c r="N94" i="2" s="1"/>
  <c r="BK152" i="2"/>
  <c r="N152" i="2" s="1"/>
  <c r="N93" i="2" s="1"/>
  <c r="Y128" i="2"/>
  <c r="AA129" i="2"/>
  <c r="N121" i="4"/>
  <c r="N90" i="4" s="1"/>
  <c r="BK129" i="2"/>
  <c r="W178" i="2"/>
  <c r="W124" i="3"/>
  <c r="W123" i="3" s="1"/>
  <c r="AU89" i="1" s="1"/>
  <c r="AA121" i="4"/>
  <c r="AA120" i="4" s="1"/>
  <c r="AA119" i="4" s="1"/>
  <c r="AA149" i="5"/>
  <c r="AA295" i="5"/>
  <c r="H32" i="2"/>
  <c r="AZ88" i="1" s="1"/>
  <c r="BK189" i="2"/>
  <c r="N189" i="2" s="1"/>
  <c r="N101" i="2" s="1"/>
  <c r="N190" i="2"/>
  <c r="BF190" i="2" s="1"/>
  <c r="H35" i="4"/>
  <c r="BC90" i="1" s="1"/>
  <c r="M32" i="5"/>
  <c r="AV91" i="1" s="1"/>
  <c r="Y128" i="5"/>
  <c r="BK228" i="5"/>
  <c r="N228" i="5" s="1"/>
  <c r="N98" i="5" s="1"/>
  <c r="W142" i="6"/>
  <c r="W137" i="6" s="1"/>
  <c r="Y152" i="2"/>
  <c r="M84" i="2"/>
  <c r="W140" i="2"/>
  <c r="Y166" i="5"/>
  <c r="BK166" i="5"/>
  <c r="N166" i="5" s="1"/>
  <c r="N96" i="5" s="1"/>
  <c r="N307" i="5"/>
  <c r="BF307" i="5" s="1"/>
  <c r="M32" i="6"/>
  <c r="AV92" i="1" s="1"/>
  <c r="AA163" i="2"/>
  <c r="AA152" i="2" s="1"/>
  <c r="W121" i="4"/>
  <c r="H34" i="5"/>
  <c r="BB91" i="1" s="1"/>
  <c r="W150" i="6"/>
  <c r="BK137" i="3"/>
  <c r="N137" i="3" s="1"/>
  <c r="N96" i="3" s="1"/>
  <c r="AA128" i="5"/>
  <c r="Y228" i="5"/>
  <c r="Y148" i="5" s="1"/>
  <c r="Y137" i="6"/>
  <c r="Y125" i="6" s="1"/>
  <c r="F84" i="2"/>
  <c r="W156" i="2"/>
  <c r="W152" i="2" s="1"/>
  <c r="AA174" i="2"/>
  <c r="AA178" i="2"/>
  <c r="AA184" i="2"/>
  <c r="BK124" i="3"/>
  <c r="M32" i="4"/>
  <c r="AV90" i="1" s="1"/>
  <c r="H32" i="4"/>
  <c r="AZ90" i="1" s="1"/>
  <c r="Y121" i="4"/>
  <c r="Y120" i="4" s="1"/>
  <c r="Y119" i="4" s="1"/>
  <c r="BK146" i="4"/>
  <c r="N146" i="4" s="1"/>
  <c r="N91" i="4" s="1"/>
  <c r="BK126" i="6"/>
  <c r="N127" i="6"/>
  <c r="N90" i="6" s="1"/>
  <c r="W127" i="6"/>
  <c r="W126" i="6" s="1"/>
  <c r="AA150" i="6"/>
  <c r="M120" i="3"/>
  <c r="H34" i="3"/>
  <c r="BB89" i="1" s="1"/>
  <c r="M84" i="4"/>
  <c r="W146" i="4"/>
  <c r="BK152" i="4"/>
  <c r="N152" i="4" s="1"/>
  <c r="N92" i="4" s="1"/>
  <c r="BK149" i="5"/>
  <c r="H36" i="6"/>
  <c r="BD92" i="1" s="1"/>
  <c r="AA138" i="6"/>
  <c r="AA137" i="6" s="1"/>
  <c r="AA125" i="6" s="1"/>
  <c r="H32" i="6"/>
  <c r="AZ92" i="1" s="1"/>
  <c r="F78" i="3"/>
  <c r="BD87" i="1" l="1"/>
  <c r="W35" i="1" s="1"/>
  <c r="AA148" i="5"/>
  <c r="AA127" i="5" s="1"/>
  <c r="BC87" i="1"/>
  <c r="W34" i="1" s="1"/>
  <c r="BB87" i="1"/>
  <c r="AX87" i="1" s="1"/>
  <c r="W125" i="6"/>
  <c r="AU92" i="1" s="1"/>
  <c r="Y127" i="5"/>
  <c r="N124" i="3"/>
  <c r="N89" i="3" s="1"/>
  <c r="BK123" i="3"/>
  <c r="N123" i="3" s="1"/>
  <c r="N88" i="3" s="1"/>
  <c r="N149" i="5"/>
  <c r="N95" i="5" s="1"/>
  <c r="BK148" i="5"/>
  <c r="N148" i="5" s="1"/>
  <c r="N94" i="5" s="1"/>
  <c r="N126" i="6"/>
  <c r="N89" i="6" s="1"/>
  <c r="BK125" i="6"/>
  <c r="N125" i="6" s="1"/>
  <c r="N88" i="6" s="1"/>
  <c r="N128" i="5"/>
  <c r="N89" i="5" s="1"/>
  <c r="W120" i="4"/>
  <c r="W119" i="4" s="1"/>
  <c r="AU90" i="1" s="1"/>
  <c r="BK128" i="2"/>
  <c r="N128" i="2" s="1"/>
  <c r="N88" i="2" s="1"/>
  <c r="N129" i="2"/>
  <c r="N89" i="2" s="1"/>
  <c r="BK120" i="4"/>
  <c r="AZ87" i="1"/>
  <c r="W128" i="2"/>
  <c r="AU88" i="1" s="1"/>
  <c r="AA128" i="2"/>
  <c r="AU87" i="1" l="1"/>
  <c r="W33" i="1"/>
  <c r="AY87" i="1"/>
  <c r="N104" i="3"/>
  <c r="BF104" i="3" s="1"/>
  <c r="N100" i="3"/>
  <c r="BF100" i="3" s="1"/>
  <c r="N99" i="3"/>
  <c r="N102" i="3"/>
  <c r="BF102" i="3" s="1"/>
  <c r="M27" i="3"/>
  <c r="N103" i="3"/>
  <c r="BF103" i="3" s="1"/>
  <c r="N101" i="3"/>
  <c r="BF101" i="3" s="1"/>
  <c r="BK127" i="5"/>
  <c r="N127" i="5" s="1"/>
  <c r="N88" i="5" s="1"/>
  <c r="N106" i="6"/>
  <c r="BF106" i="6" s="1"/>
  <c r="N102" i="6"/>
  <c r="BF102" i="6" s="1"/>
  <c r="N101" i="6"/>
  <c r="N103" i="6"/>
  <c r="BF103" i="6" s="1"/>
  <c r="M27" i="6"/>
  <c r="N104" i="6"/>
  <c r="BF104" i="6" s="1"/>
  <c r="N105" i="6"/>
  <c r="BF105" i="6" s="1"/>
  <c r="AV87" i="1"/>
  <c r="N109" i="2"/>
  <c r="BF109" i="2" s="1"/>
  <c r="N104" i="2"/>
  <c r="N106" i="2"/>
  <c r="BF106" i="2" s="1"/>
  <c r="M27" i="2"/>
  <c r="N105" i="2"/>
  <c r="BF105" i="2" s="1"/>
  <c r="N107" i="2"/>
  <c r="BF107" i="2" s="1"/>
  <c r="N108" i="2"/>
  <c r="BF108" i="2" s="1"/>
  <c r="N120" i="4"/>
  <c r="N89" i="4" s="1"/>
  <c r="BK119" i="4"/>
  <c r="N119" i="4" s="1"/>
  <c r="N88" i="4" s="1"/>
  <c r="N98" i="4" l="1"/>
  <c r="BF98" i="4" s="1"/>
  <c r="N99" i="4"/>
  <c r="BF99" i="4" s="1"/>
  <c r="N100" i="4"/>
  <c r="BF100" i="4" s="1"/>
  <c r="N96" i="4"/>
  <c r="BF96" i="4" s="1"/>
  <c r="N95" i="4"/>
  <c r="M27" i="4"/>
  <c r="N97" i="4"/>
  <c r="BF97" i="4" s="1"/>
  <c r="N103" i="2"/>
  <c r="BF104" i="2"/>
  <c r="BF101" i="6"/>
  <c r="N100" i="6"/>
  <c r="N98" i="3"/>
  <c r="BF99" i="3"/>
  <c r="N106" i="5"/>
  <c r="BF106" i="5" s="1"/>
  <c r="N103" i="5"/>
  <c r="N105" i="5"/>
  <c r="BF105" i="5" s="1"/>
  <c r="N108" i="5"/>
  <c r="BF108" i="5" s="1"/>
  <c r="M27" i="5"/>
  <c r="N107" i="5"/>
  <c r="BF107" i="5" s="1"/>
  <c r="N104" i="5"/>
  <c r="BF104" i="5" s="1"/>
  <c r="M33" i="6" l="1"/>
  <c r="AW92" i="1" s="1"/>
  <c r="AT92" i="1" s="1"/>
  <c r="H33" i="6"/>
  <c r="BA92" i="1" s="1"/>
  <c r="N94" i="4"/>
  <c r="BF95" i="4"/>
  <c r="N102" i="5"/>
  <c r="BF103" i="5"/>
  <c r="M33" i="2"/>
  <c r="AW88" i="1" s="1"/>
  <c r="AT88" i="1" s="1"/>
  <c r="H33" i="2"/>
  <c r="BA88" i="1" s="1"/>
  <c r="H33" i="3"/>
  <c r="BA89" i="1" s="1"/>
  <c r="M33" i="3"/>
  <c r="AW89" i="1" s="1"/>
  <c r="AT89" i="1" s="1"/>
  <c r="M28" i="6"/>
  <c r="L108" i="6"/>
  <c r="M28" i="3"/>
  <c r="L106" i="3"/>
  <c r="M28" i="2"/>
  <c r="L111" i="2"/>
  <c r="M33" i="5" l="1"/>
  <c r="AW91" i="1" s="1"/>
  <c r="AT91" i="1" s="1"/>
  <c r="H33" i="5"/>
  <c r="BA91" i="1" s="1"/>
  <c r="AS89" i="1"/>
  <c r="M30" i="3"/>
  <c r="M28" i="5"/>
  <c r="L110" i="5"/>
  <c r="M33" i="4"/>
  <c r="AW90" i="1" s="1"/>
  <c r="AT90" i="1" s="1"/>
  <c r="H33" i="4"/>
  <c r="BA90" i="1" s="1"/>
  <c r="AS88" i="1"/>
  <c r="M30" i="2"/>
  <c r="AS92" i="1"/>
  <c r="M30" i="6"/>
  <c r="M28" i="4"/>
  <c r="L102" i="4"/>
  <c r="BA87" i="1" l="1"/>
  <c r="W32" i="1" s="1"/>
  <c r="L38" i="2"/>
  <c r="AG88" i="1"/>
  <c r="AS90" i="1"/>
  <c r="M30" i="4"/>
  <c r="AS91" i="1"/>
  <c r="AS87" i="1" s="1"/>
  <c r="M30" i="5"/>
  <c r="AG92" i="1"/>
  <c r="AN92" i="1" s="1"/>
  <c r="L38" i="6"/>
  <c r="AG89" i="1"/>
  <c r="AN89" i="1" s="1"/>
  <c r="L38" i="3"/>
  <c r="AW87" i="1" l="1"/>
  <c r="AK32" i="1" s="1"/>
  <c r="L38" i="5"/>
  <c r="AG91" i="1"/>
  <c r="AN91" i="1" s="1"/>
  <c r="AN88" i="1"/>
  <c r="AG90" i="1"/>
  <c r="AN90" i="1" s="1"/>
  <c r="L38" i="4"/>
  <c r="AT87" i="1" l="1"/>
  <c r="AG87" i="1"/>
  <c r="AG96" i="1" l="1"/>
  <c r="AN87" i="1"/>
  <c r="AG97" i="1"/>
  <c r="AK26" i="1"/>
  <c r="AG95" i="1"/>
  <c r="AG98" i="1"/>
  <c r="CD98" i="1" l="1"/>
  <c r="AV98" i="1"/>
  <c r="BY98" i="1" s="1"/>
  <c r="CD95" i="1"/>
  <c r="AV95" i="1"/>
  <c r="BY95" i="1" s="1"/>
  <c r="AG94" i="1"/>
  <c r="CD97" i="1"/>
  <c r="AV97" i="1"/>
  <c r="BY97" i="1" s="1"/>
  <c r="CD96" i="1"/>
  <c r="AV96" i="1"/>
  <c r="BY96" i="1" s="1"/>
  <c r="AN96" i="1" l="1"/>
  <c r="AK27" i="1"/>
  <c r="AK29" i="1" s="1"/>
  <c r="AG100" i="1"/>
  <c r="AK31" i="1"/>
  <c r="AN95" i="1"/>
  <c r="W31" i="1"/>
  <c r="AN97" i="1"/>
  <c r="AN98" i="1"/>
  <c r="AN94" i="1" l="1"/>
  <c r="AN100" i="1" s="1"/>
  <c r="AK37" i="1"/>
</calcChain>
</file>

<file path=xl/sharedStrings.xml><?xml version="1.0" encoding="utf-8"?>
<sst xmlns="http://schemas.openxmlformats.org/spreadsheetml/2006/main" count="5483" uniqueCount="1046">
  <si>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</si>
  <si>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</si>
  <si>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</si>
  <si>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</si>
  <si>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</si>
  <si>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</si>
  <si>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</si>
  <si>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</si>
  <si>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</si>
  <si>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</si>
  <si>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</si>
  <si>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</si>
  <si>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</si>
  <si>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</si>
  <si>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</si>
  <si>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2019-27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</si>
  <si>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</si>
  <si>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</si>
  <si>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Sociálne priestory  - Nová  radnica</t>
  </si>
  <si>
    <t>JKSO:</t>
  </si>
  <si>
    <t>KS:</t>
  </si>
  <si>
    <t>Miesto:</t>
  </si>
  <si>
    <t>č.p.69 Staré Mesto ,Bratislava</t>
  </si>
  <si>
    <t>Dátum:</t>
  </si>
  <si>
    <t>27. 12. 2019</t>
  </si>
  <si>
    <t>Objednávateľ:</t>
  </si>
  <si>
    <t>IČO:</t>
  </si>
  <si>
    <t>Hlavné mesto SR Bratislava ,Primaciáne nám.č.1</t>
  </si>
  <si>
    <t>IČO DPH:</t>
  </si>
  <si>
    <t>Zhotoviteľ:</t>
  </si>
  <si>
    <t>Vyplň údaj</t>
  </si>
  <si>
    <t>Projektant:</t>
  </si>
  <si>
    <t>TVAR architekti s.r.o., Karadžičova 41,81107 Brati</t>
  </si>
  <si>
    <t>True</t>
  </si>
  <si>
    <t>0,01</t>
  </si>
  <si>
    <t>Spracovateľ:</t>
  </si>
  <si>
    <t xml:space="preserve"> 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</si>
  <si>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</si>
  <si>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</si>
  <si>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</si>
  <si>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</si>
  <si>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</si>
  <si>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</si>
  <si>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</si>
  <si>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</si>
  <si>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</si>
  <si>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</si>
  <si>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</si>
  <si>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</si>
  <si>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</si>
  <si>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</si>
  <si>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</si>
  <si>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</si>
  <si>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</si>
  <si>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</si>
  <si>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</si>
  <si>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</si>
  <si>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</si>
  <si>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</si>
  <si>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</si>
  <si>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</si>
  <si>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</si>
  <si>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</si>
  <si>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</si>
  <si>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</si>
  <si>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</si>
  <si>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</si>
  <si>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</si>
  <si>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</si>
  <si>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</si>
  <si>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</si>
  <si>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</si>
  <si>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</si>
  <si>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</si>
  <si>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</si>
  <si>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</si>
  <si>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</si>
  <si>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</si>
  <si>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</si>
  <si>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</si>
  <si>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{8c536dd9-10b2-4a6f-a4db-59089e2cb71d}</t>
  </si>
  <si>
    <t>{00000000-0000-0000-0000-000000000000}</t>
  </si>
  <si>
    <t>/</t>
  </si>
  <si>
    <t>27-1</t>
  </si>
  <si>
    <t>ASR</t>
  </si>
  <si>
    <t>1</t>
  </si>
  <si>
    <t>{db794468-67dc-41b5-8f40-cb1745c92a0f}</t>
  </si>
  <si>
    <t>27-2</t>
  </si>
  <si>
    <t>Eli</t>
  </si>
  <si>
    <t>{a28251ad-ff0e-4663-abee-541be6285f5c}</t>
  </si>
  <si>
    <t>27-3</t>
  </si>
  <si>
    <t>VZT</t>
  </si>
  <si>
    <t>{9328d0e5-37e9-441a-90fe-6ad84322f17d}</t>
  </si>
  <si>
    <t>27-4</t>
  </si>
  <si>
    <t>ZTI - Zdravotechnika</t>
  </si>
  <si>
    <t>{8fe456ef-27df-431c-af4c-9f23df4440e7}</t>
  </si>
  <si>
    <t>27-5</t>
  </si>
  <si>
    <t>UK - Vykurovanie</t>
  </si>
  <si>
    <t>{6e320665-4344-4c08-8062-9fa8ce5c3b0c}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</si>
  <si>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</si>
  <si>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</si>
  <si>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</si>
  <si>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</si>
  <si>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</si>
  <si>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</si>
  <si>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</si>
  <si>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</si>
  <si>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</si>
  <si>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</si>
  <si>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</si>
  <si>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</si>
  <si>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</si>
  <si>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</si>
  <si>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</si>
  <si>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</si>
  <si>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27-1 - ASR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</si>
  <si>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</si>
  <si>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</si>
  <si>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</si>
  <si>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</si>
  <si>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</si>
  <si>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</si>
  <si>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</si>
  <si>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</si>
  <si>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</si>
  <si>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</si>
  <si>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</si>
  <si>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711 - Izolácie proti vode a vlhkosti</t>
  </si>
  <si>
    <t xml:space="preserve">    763 - Konštrukcie - drevostavby</t>
  </si>
  <si>
    <t xml:space="preserve">    766 - Konštrukcie stolárske</t>
  </si>
  <si>
    <t xml:space="preserve">    771 - Podlahy z dlaždíc</t>
  </si>
  <si>
    <t xml:space="preserve">    781 - Obklady</t>
  </si>
  <si>
    <t xml:space="preserve">    784 - Maľby</t>
  </si>
  <si>
    <t>HZS - Hodinové zúčtovacie sadzby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</si>
  <si>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</si>
  <si>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</si>
  <si>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</si>
  <si>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</si>
  <si>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</si>
  <si>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</si>
  <si>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</si>
  <si>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</si>
  <si>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</si>
  <si>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</si>
  <si>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</si>
  <si>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</si>
  <si>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</si>
  <si>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</si>
  <si>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</si>
  <si>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</si>
  <si>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</si>
  <si>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</si>
  <si>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</si>
  <si>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</si>
  <si>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</si>
  <si>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</si>
  <si>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</si>
  <si>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</si>
  <si>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</si>
  <si>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</si>
  <si>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</si>
  <si>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317162101</t>
  </si>
  <si>
    <t>Keramický predpätý preklad POROTHERM KPP, šírky 120 mm, výšky 65 mm, dĺžky 1000 mm</t>
  </si>
  <si>
    <t>ks</t>
  </si>
  <si>
    <t>4</t>
  </si>
  <si>
    <t>-516219211</t>
  </si>
  <si>
    <t>612465110</t>
  </si>
  <si>
    <t>Príprava vnútorného podkladu stien BAUMIT, cementový Prednástrek (Baumit Vorspritzer 2 mm), strojné nanášanie</t>
  </si>
  <si>
    <t>m2</t>
  </si>
  <si>
    <t>80219843</t>
  </si>
  <si>
    <t>3</t>
  </si>
  <si>
    <t>612465201</t>
  </si>
  <si>
    <t>Vnútorná omietka stien BAUMIT, vápennocementová, strojné nanášanie, Jadrová omietka strojová, hr. 10 mm</t>
  </si>
  <si>
    <t>1216425087</t>
  </si>
  <si>
    <t>632455605</t>
  </si>
  <si>
    <t>Cementový poter BAUMIT Estrich, triedy CT-C20-F5, hr. 55 mm</t>
  </si>
  <si>
    <t>895792670</t>
  </si>
  <si>
    <t>5</t>
  </si>
  <si>
    <t>642942111</t>
  </si>
  <si>
    <t>Osadenie oceľovej dverovej zárubne alebo rámu, plochy otvoru do 2,5 m2</t>
  </si>
  <si>
    <t>-1862346682</t>
  </si>
  <si>
    <t>6</t>
  </si>
  <si>
    <t>M</t>
  </si>
  <si>
    <t>553310004900</t>
  </si>
  <si>
    <t>Zárubňa oceľová CgU šxvxhr 700x1970x60 mm L</t>
  </si>
  <si>
    <t>8</t>
  </si>
  <si>
    <t>1868582509</t>
  </si>
  <si>
    <t>7</t>
  </si>
  <si>
    <t>553310004700</t>
  </si>
  <si>
    <t>Zárubňa oceľová CgU šxvxhr 600x1970x60 mm L</t>
  </si>
  <si>
    <t>947420622</t>
  </si>
  <si>
    <t>553310010500</t>
  </si>
  <si>
    <t>Zárubňa oceľová typ S 75 V/700 L/P pre sadrokartón</t>
  </si>
  <si>
    <t>422222591</t>
  </si>
  <si>
    <t>9</t>
  </si>
  <si>
    <t>962031132</t>
  </si>
  <si>
    <t>Búranie priečok z tehál pálených, plných alebo dutých hr. do 150 mm,  -0,19600t</t>
  </si>
  <si>
    <t>-971877261</t>
  </si>
  <si>
    <t>10</t>
  </si>
  <si>
    <t>962032231</t>
  </si>
  <si>
    <t>Búranie muriva nadzákladového z tehál pálených, vápenopieskových,cementových na maltu,  -1,90500t</t>
  </si>
  <si>
    <t>m3</t>
  </si>
  <si>
    <t>-1076618263</t>
  </si>
  <si>
    <t>11</t>
  </si>
  <si>
    <t>965043341</t>
  </si>
  <si>
    <t>Búranie podkladov pod dlažby, liatych dlažieb a mazanín,betón s poterom,teracom hr.do 100 mm, plochy nad 4 m2  -2,20000t</t>
  </si>
  <si>
    <t>-1749138289</t>
  </si>
  <si>
    <t>12</t>
  </si>
  <si>
    <t>965081812</t>
  </si>
  <si>
    <t>Búranie dlažieb, z kamen., cement., terazzových, čadičových alebo keram. dĺžky , hr.nad 10 mm,  -0,06500t</t>
  </si>
  <si>
    <t>1716766254</t>
  </si>
  <si>
    <t>13</t>
  </si>
  <si>
    <t>968024551</t>
  </si>
  <si>
    <t>Vybúranie kamenných dverových zárubní, bez vyvesenia krídiel, plochy do 2 m2,  -0,25700t</t>
  </si>
  <si>
    <t>1546639986</t>
  </si>
  <si>
    <t>14</t>
  </si>
  <si>
    <t>978059531</t>
  </si>
  <si>
    <t>Odsekanie a odobratie stien z obkladačiek vnútorných nad 2 m2,  -0,06800t</t>
  </si>
  <si>
    <t>1560143088</t>
  </si>
  <si>
    <t>15</t>
  </si>
  <si>
    <t>979011111</t>
  </si>
  <si>
    <t>Zvislá doprava sutiny a vybúraných hmôt za prvé podlažie nad alebo pod základným podlažím</t>
  </si>
  <si>
    <t>t</t>
  </si>
  <si>
    <t>-1892380003</t>
  </si>
  <si>
    <t>16</t>
  </si>
  <si>
    <t>979011121</t>
  </si>
  <si>
    <t>Zvislá doprava sutiny a vybúraných hmôt za každé ďalšie podlažie</t>
  </si>
  <si>
    <t>288999564</t>
  </si>
  <si>
    <t>17</t>
  </si>
  <si>
    <t>979081111</t>
  </si>
  <si>
    <t>Odvoz sutiny a vybúraných hmôt na skládku do 1 km</t>
  </si>
  <si>
    <t>448493115</t>
  </si>
  <si>
    <t>18</t>
  </si>
  <si>
    <t>979081121</t>
  </si>
  <si>
    <t>Odvoz sutiny a vybúraných hmôt na skládku za každý ďalší 1 km</t>
  </si>
  <si>
    <t>-1176059474</t>
  </si>
  <si>
    <t>19</t>
  </si>
  <si>
    <t>979089012</t>
  </si>
  <si>
    <t>Poplatok za skladovanie - betón, tehly, dlaždice (17 01 ), ostatné</t>
  </si>
  <si>
    <t>-1374681639</t>
  </si>
  <si>
    <t>711111211</t>
  </si>
  <si>
    <t>Izolácia proti zemnej vlhkosti, protiradónová, stierka COMBIFLEX-C2, betón. podklad , vodorovná</t>
  </si>
  <si>
    <t>959439577</t>
  </si>
  <si>
    <t>21</t>
  </si>
  <si>
    <t>998711203</t>
  </si>
  <si>
    <t>Presun hmôt pre izoláciu proti vode v objektoch výšky nad 12 do 60 m</t>
  </si>
  <si>
    <t>%</t>
  </si>
  <si>
    <t>-1300128750</t>
  </si>
  <si>
    <t>22</t>
  </si>
  <si>
    <t>763111112</t>
  </si>
  <si>
    <t>Priečka SDK KNAUF W111 hr. 100 mm, jednoduchá kca CW 75, UW 75, dosky 1x GKB hr. 12,5 mm s TI 75 mm</t>
  </si>
  <si>
    <t>270674067</t>
  </si>
  <si>
    <t>23</t>
  </si>
  <si>
    <t>763111213</t>
  </si>
  <si>
    <t>Priečka SDK KNAUF W111 hr. 300 mm, jednoduchá kca CW 100, UW 100, dosky 1x GKB hr. 15 mm s TI 100 mm</t>
  </si>
  <si>
    <t>-2075733811</t>
  </si>
  <si>
    <t>24</t>
  </si>
  <si>
    <t>763123112</t>
  </si>
  <si>
    <t>Predsadená SDK stena KNAUF W625 hr. 250 mm, jednoduchá kca UW 100 a CW 100 dosky 1x GKB hr. 12,5 mm, TI 100 mm</t>
  </si>
  <si>
    <t>-476417631</t>
  </si>
  <si>
    <t>25</t>
  </si>
  <si>
    <t>763132110</t>
  </si>
  <si>
    <t>SDK podhľad KNAUF D112, závesná dvojvrstvová kca profil montažný CD a nosný UD, dosky GKB hr. 12,5 mm</t>
  </si>
  <si>
    <t>-1281806924</t>
  </si>
  <si>
    <t>26</t>
  </si>
  <si>
    <t>763139521</t>
  </si>
  <si>
    <t>Demontáž sadrokartónového podhľadu s nosnou konštrukciou drevenou, jednoduché opláštenie, -0,01803t</t>
  </si>
  <si>
    <t>-1475380198</t>
  </si>
  <si>
    <t>27</t>
  </si>
  <si>
    <t>998763303</t>
  </si>
  <si>
    <t>Presun hmôt pre sádrokartónové konštrukcie v objektoch výšky od 7 do 24 m</t>
  </si>
  <si>
    <t>-1331270148</t>
  </si>
  <si>
    <t>28</t>
  </si>
  <si>
    <t>766621400</t>
  </si>
  <si>
    <t xml:space="preserve">Montáž WC stien z HPL vrátane dverí </t>
  </si>
  <si>
    <t>4453393</t>
  </si>
  <si>
    <t>29</t>
  </si>
  <si>
    <t>766662112</t>
  </si>
  <si>
    <t>Montáž dverového krídla otočného jednokrídlového poldrážkového, do existujúcej zárubne, vrátane kovania</t>
  </si>
  <si>
    <t>303495864</t>
  </si>
  <si>
    <t>30</t>
  </si>
  <si>
    <t>549150000600</t>
  </si>
  <si>
    <t>Kľučka dverová 2x, 2x rozeta BB, FAB, nehrdzavejúca oceľ, povrch nerez brúsený, SAPELI</t>
  </si>
  <si>
    <t>32</t>
  </si>
  <si>
    <t>-482391970</t>
  </si>
  <si>
    <t>31</t>
  </si>
  <si>
    <t>611610000400</t>
  </si>
  <si>
    <t>Dvere vnútorné jednokrídlové, šírka 600-900 mm, výplň papierová voština, povrch fólia M10, plné, SAPELI</t>
  </si>
  <si>
    <t>-1736460926</t>
  </si>
  <si>
    <t>766695212</t>
  </si>
  <si>
    <t>Montáž prahu dverí, jednokrídlových</t>
  </si>
  <si>
    <t>672255276</t>
  </si>
  <si>
    <t>33</t>
  </si>
  <si>
    <t>611890003500</t>
  </si>
  <si>
    <t>Prah dubový, dĺžka 72 mm, šírka 10 mm</t>
  </si>
  <si>
    <t>1702977005</t>
  </si>
  <si>
    <t>34</t>
  </si>
  <si>
    <t>766811003 pc zti 1</t>
  </si>
  <si>
    <t>Montáž a dodávka umyvadlovej skrinky1450*850+1450*1630</t>
  </si>
  <si>
    <t>-1197942463</t>
  </si>
  <si>
    <t>35</t>
  </si>
  <si>
    <t>766811003 pc zti 2</t>
  </si>
  <si>
    <t>Montáž a dodávka lavice na sedenie 950*1600</t>
  </si>
  <si>
    <t>1261255012</t>
  </si>
  <si>
    <t>36</t>
  </si>
  <si>
    <t>766811003 pc zti 3</t>
  </si>
  <si>
    <t>Montáž a dodávka odkladacej skrinky a lavice 1750*1800</t>
  </si>
  <si>
    <t>-285526468</t>
  </si>
  <si>
    <t>37</t>
  </si>
  <si>
    <t>998766203</t>
  </si>
  <si>
    <t>Presun hmot pre konštrukcie stolárske v objektoch výšky nad 12 do 24 m</t>
  </si>
  <si>
    <t>-496075861</t>
  </si>
  <si>
    <t>38</t>
  </si>
  <si>
    <t>771575109</t>
  </si>
  <si>
    <t>Montáž podláh z dlaždíc keramických do tmelu veľ. 300 x 300 mm</t>
  </si>
  <si>
    <t>912227181</t>
  </si>
  <si>
    <t>39</t>
  </si>
  <si>
    <t>597740001900</t>
  </si>
  <si>
    <t>Dlaždice keramické TAURUS GRANIT leštené, lxvxhr 600*400x8 mm, farba 61 SL Tunis, RAKO</t>
  </si>
  <si>
    <t>2051169551</t>
  </si>
  <si>
    <t>40</t>
  </si>
  <si>
    <t>998771103</t>
  </si>
  <si>
    <t>Presun hmôt pre podlahy z dlaždíc v objektoch výšky nad 12 do 24 m</t>
  </si>
  <si>
    <t>2130674170</t>
  </si>
  <si>
    <t>41</t>
  </si>
  <si>
    <t>781445102</t>
  </si>
  <si>
    <t>Montáž obkladov vnútor. stien z obkladačiek kladených do tmelu veľ. 200x250 mm</t>
  </si>
  <si>
    <t>1850471505</t>
  </si>
  <si>
    <t>42</t>
  </si>
  <si>
    <t>597640002200</t>
  </si>
  <si>
    <t>Obkladačky keramické MARMO, lxvxhr 198x248x6,8 mm, farba béžová, RAKO</t>
  </si>
  <si>
    <t>1790788594</t>
  </si>
  <si>
    <t>43</t>
  </si>
  <si>
    <t>781445520</t>
  </si>
  <si>
    <t>Montáž listely kladenej do tmelu šírky do 30 mm</t>
  </si>
  <si>
    <t>m</t>
  </si>
  <si>
    <t>-718281747</t>
  </si>
  <si>
    <t>44</t>
  </si>
  <si>
    <t>597640005100</t>
  </si>
  <si>
    <t>Listela keramická reliéfna ELECTRA, lxv 250x23 mm, farba žltá, RAKO</t>
  </si>
  <si>
    <t>780686813</t>
  </si>
  <si>
    <t>45</t>
  </si>
  <si>
    <t>998781103</t>
  </si>
  <si>
    <t>Presun hmôt pre obklady keramické v objektoch výšky nad 12 do 24 m</t>
  </si>
  <si>
    <t>-1928823497</t>
  </si>
  <si>
    <t>46</t>
  </si>
  <si>
    <t>784418012</t>
  </si>
  <si>
    <t>Zakrývanie podláh a zariadení papierom v miestnostiach alebo na schodisku</t>
  </si>
  <si>
    <t>481362459</t>
  </si>
  <si>
    <t>47</t>
  </si>
  <si>
    <t>784452361</t>
  </si>
  <si>
    <t>Maľby z maliarskych zmesí Primalex, Farmal, ručne nanášané jednonásobné tónované na podklad jemnozrnný  výšky do 3,80 m</t>
  </si>
  <si>
    <t>-1345302402</t>
  </si>
  <si>
    <t>48</t>
  </si>
  <si>
    <t>HZS000113</t>
  </si>
  <si>
    <t>Stavebno montážne práce náročné ucelené - odborné, tvorivé remeselné (Tr. 3) v rozsahu viac ako 8 hodín</t>
  </si>
  <si>
    <t>hod</t>
  </si>
  <si>
    <t>512</t>
  </si>
  <si>
    <t>2138471992</t>
  </si>
  <si>
    <t>VP - Práce naviac</t>
  </si>
  <si>
    <t>PN</t>
  </si>
  <si>
    <t>27-2 - Eli</t>
  </si>
  <si>
    <t>M - Práce a dodávky M</t>
  </si>
  <si>
    <t xml:space="preserve">    D1 - Montáž  C-210 M</t>
  </si>
  <si>
    <t xml:space="preserve">    D2 - Nosný materiál</t>
  </si>
  <si>
    <t xml:space="preserve">    D-6 - Rozvádzače</t>
  </si>
  <si>
    <t xml:space="preserve">    D3 - Stavebné úpravy C 801-3</t>
  </si>
  <si>
    <t xml:space="preserve">    D4 - Odborná prehliadka a skúšky</t>
  </si>
  <si>
    <t xml:space="preserve">    D5 - HZS</t>
  </si>
  <si>
    <t>210 01-0002</t>
  </si>
  <si>
    <t>Montáž</t>
  </si>
  <si>
    <t>kpl</t>
  </si>
  <si>
    <t>691419346</t>
  </si>
  <si>
    <t>materiál</t>
  </si>
  <si>
    <t>Materiál</t>
  </si>
  <si>
    <t>-1950406989</t>
  </si>
  <si>
    <t>Rozvádzače</t>
  </si>
  <si>
    <t>Dodávka a montáž rozvádzačov podľa PD</t>
  </si>
  <si>
    <t>64</t>
  </si>
  <si>
    <t>-318598905</t>
  </si>
  <si>
    <t>974082212</t>
  </si>
  <si>
    <t>Stavebné úpravy</t>
  </si>
  <si>
    <t>-1264153368</t>
  </si>
  <si>
    <t>Pol3</t>
  </si>
  <si>
    <t>vypracovanie správy</t>
  </si>
  <si>
    <t>-1781395075</t>
  </si>
  <si>
    <t>Pol4</t>
  </si>
  <si>
    <t>Práce spojené s doplnením chráničov do rozv. R</t>
  </si>
  <si>
    <t>-1401119969</t>
  </si>
  <si>
    <t>27-3 - VZT</t>
  </si>
  <si>
    <t>93 - Montáž vzduchotechnických zariadení</t>
  </si>
  <si>
    <t xml:space="preserve">    D1 - Zariadenie č.1 – Podtlakové vetranie hygienických zariadení</t>
  </si>
  <si>
    <t xml:space="preserve">    D3 - Ostatné</t>
  </si>
  <si>
    <t>1.01</t>
  </si>
  <si>
    <t>Ultra tichý diagonálny ventilátor do kruhového potrubia s dobehom (TD 500/160 SILENT T IP 44); objem. prietok vzduchu viď. výkres. dokumentácia</t>
  </si>
  <si>
    <t>1.02</t>
  </si>
  <si>
    <t>Filtračná kazeta s filtr. vložkou G4 (MFL 160 G4)</t>
  </si>
  <si>
    <t>1.03</t>
  </si>
  <si>
    <t>Spätná klapka O160 (RSK 160)</t>
  </si>
  <si>
    <t>1.04</t>
  </si>
  <si>
    <t>Odvodný plastový ventil O125 (Balance-E 125)</t>
  </si>
  <si>
    <t>1.05</t>
  </si>
  <si>
    <t>Odvodný plastový ventil O160 (Balance-E 160)</t>
  </si>
  <si>
    <t>1.06</t>
  </si>
  <si>
    <t>Dverová mriežka nepriehľadná 425x325 (NOVA-D-2-425x325)</t>
  </si>
  <si>
    <t>1.07</t>
  </si>
  <si>
    <t>Dverová mriežka nepriehľadná 525x325 (NOVA-D-2-525x325)</t>
  </si>
  <si>
    <t>1.08</t>
  </si>
  <si>
    <t>Odvodný radiálny ventilátor s dobehom a spätnou klapkou, montáž na stenu alebo do podhľadu (QX100T)</t>
  </si>
  <si>
    <t>1.09</t>
  </si>
  <si>
    <t>Samoťahová hlavica CAGI 225 Zn</t>
  </si>
  <si>
    <t>1.10</t>
  </si>
  <si>
    <t>Protidažďová hliníková žalúzia so sitom 280x280 (PZ-AL-280x280-S)</t>
  </si>
  <si>
    <t>1.11</t>
  </si>
  <si>
    <t>Protidažďová hliníková žalúzia so sitom 560x280 (PZ-AL-560x280-S)</t>
  </si>
  <si>
    <t>-</t>
  </si>
  <si>
    <t>Spiro potrubie O100/tv.10%</t>
  </si>
  <si>
    <t>bm</t>
  </si>
  <si>
    <t>-.1</t>
  </si>
  <si>
    <t>Spiro potrubie O125/tv.30%</t>
  </si>
  <si>
    <t>-.2</t>
  </si>
  <si>
    <t>Spiro potrubie O160/tv.20%</t>
  </si>
  <si>
    <t>-.3</t>
  </si>
  <si>
    <t>Spiro potrubie O180/tv.5%</t>
  </si>
  <si>
    <t>-.4</t>
  </si>
  <si>
    <t>Spiro potrubie O200/tv.5%</t>
  </si>
  <si>
    <t>-.5</t>
  </si>
  <si>
    <t>Spiro potrubie O225/tv.5%</t>
  </si>
  <si>
    <t>-.6</t>
  </si>
  <si>
    <t>Spiro potrubie O250/tv.5%</t>
  </si>
  <si>
    <t>-.7</t>
  </si>
  <si>
    <t>Spiro potrubie O280/tv.5%</t>
  </si>
  <si>
    <t>-.8</t>
  </si>
  <si>
    <t>Flexibilné potrubie O100</t>
  </si>
  <si>
    <t>-.9</t>
  </si>
  <si>
    <t>Flexibilné potrubie O125</t>
  </si>
  <si>
    <t>-.10</t>
  </si>
  <si>
    <t>Flexibilné potrubie O160</t>
  </si>
  <si>
    <t>Pol1</t>
  </si>
  <si>
    <t>Štvorhranné pozinkované potrubie sk.1 do obvodu 1800mm/tv.100%</t>
  </si>
  <si>
    <t>-.11</t>
  </si>
  <si>
    <t>Samolepiaca kaučuková izolácia s hliníkovou fóliou hr.15mm</t>
  </si>
  <si>
    <t>-.12</t>
  </si>
  <si>
    <t>Montážny, spojovací, tesniaci a závesný materiál</t>
  </si>
  <si>
    <t>50</t>
  </si>
  <si>
    <t>-.13</t>
  </si>
  <si>
    <t>Zaregulovanie a vyskúšanie VZT zariadenia</t>
  </si>
  <si>
    <t>52</t>
  </si>
  <si>
    <t>-.14</t>
  </si>
  <si>
    <t>Dopravné náklady</t>
  </si>
  <si>
    <t>54</t>
  </si>
  <si>
    <t>-.15</t>
  </si>
  <si>
    <t>56</t>
  </si>
  <si>
    <t>-.16</t>
  </si>
  <si>
    <t>Demontáž jestvujúcich zariadení a potrubí</t>
  </si>
  <si>
    <t>58</t>
  </si>
  <si>
    <t>27-4 - ZTI - Zdravotechnika</t>
  </si>
  <si>
    <t xml:space="preserve">    4 - Vodorovné konštrukcie</t>
  </si>
  <si>
    <t xml:space="preserve">    99 - Presun hmôt HSV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</si>
  <si>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</si>
  <si>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</si>
  <si>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</si>
  <si>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</si>
  <si>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   767 - Konštrukcie doplnkové kovové</t>
  </si>
  <si>
    <t>411387531</t>
  </si>
  <si>
    <t>Zabetónov. otvoru s plochou do 0, 25 m2, v stropoch zo železobetónu a tvárnicových a v klenbách</t>
  </si>
  <si>
    <t>611451231</t>
  </si>
  <si>
    <t>Oprava vnútorných cementových omietok stropov, štuková oceľou hladená,opravovaná plocha nad 5 do 10 %</t>
  </si>
  <si>
    <t>612401291</t>
  </si>
  <si>
    <t>Omietka jednotlivých malých plôch vnútorných stropov akoukoľvek maltou nad 0, 09 do 0,25 m2</t>
  </si>
  <si>
    <t>612403399</t>
  </si>
  <si>
    <t>Hrubá výplň rýh na stenách akoukoľvek maltou, akejkoľvek šírky ryhy</t>
  </si>
  <si>
    <t>612421121</t>
  </si>
  <si>
    <t>Oprava vnútorných vápenných omietok stien, opravovaná plocha do 5 %,hladká</t>
  </si>
  <si>
    <t>612423521</t>
  </si>
  <si>
    <t>Omietka rýh v stenách maltou vápennou šírky ryhy do 150 mm omietkou hladkou</t>
  </si>
  <si>
    <t>952902110</t>
  </si>
  <si>
    <t>Čistenie budov zametaním v miestnostiach, chodbách, na schodišti a na povalách</t>
  </si>
  <si>
    <t>972054341</t>
  </si>
  <si>
    <t>Vybúranie otvoru v stropoch a klenbách železob. plochy do 0,25 m2, hr. nad 120 mm,  -0,09000t</t>
  </si>
  <si>
    <t>979082111</t>
  </si>
  <si>
    <t>Vnútrostavenisková doprava sutiny a vybúraných hmôt do 10 m</t>
  </si>
  <si>
    <t>979085004</t>
  </si>
  <si>
    <t>Vodorovná doprava vybúraných hmôt po suchu bez naloženia a so zložením na vzdialenosť do 5 km</t>
  </si>
  <si>
    <t>979087213</t>
  </si>
  <si>
    <t>Nakladanie na dopravné prostriedky pre vodorovnú dopravu vybúraných hmôt</t>
  </si>
  <si>
    <t>979089612</t>
  </si>
  <si>
    <t>Poplatok za skladovanie - iné odpady zo stavieb a demolácií (17 09), ostatné</t>
  </si>
  <si>
    <t>999281111</t>
  </si>
  <si>
    <t>Presun hmôt pre opravy a údržbu objektov vrátane vonkajších plášťov výšky do 25 m</t>
  </si>
  <si>
    <t>713482122</t>
  </si>
  <si>
    <t>Montáž trubíc z PE, hr.15-20 mm,vnút.priemer 39-70 mm</t>
  </si>
  <si>
    <t>283310004600</t>
  </si>
  <si>
    <t>Izolačná PE trubica TUBOLIT DG 18x20 mm (d potrubia x hr. izolácie), nadrezaná, AZ FLEX</t>
  </si>
  <si>
    <t>283310004700</t>
  </si>
  <si>
    <t>Izolačná PE trubica TUBOLIT DG 22x20 mm (d potrubia x hr. izolácie), nadrezaná, AZ FLEX</t>
  </si>
  <si>
    <t>283310004800</t>
  </si>
  <si>
    <t>Izolačná PE trubica TUBOLIT DG 28x20 mm (d potrubia x hr. izolácie), nadrezaná, AZ FLEX</t>
  </si>
  <si>
    <t>283310004900</t>
  </si>
  <si>
    <t>Izolačná PE trubica TUBOLIT DG 35x20 mm (d potrubia x hr. izolácie), nadrezaná, AZ FLEX</t>
  </si>
  <si>
    <t>283310002700</t>
  </si>
  <si>
    <t>Izolačná PE trubica TUBOLIT DG 18x13 mm (d potrubia x hr. izolácie), nadrezaná, AZ FLEX</t>
  </si>
  <si>
    <t>283310002900</t>
  </si>
  <si>
    <t>Izolačná PE trubica TUBOLIT DG 22x13 mm (d potrubia x hr. izolácie), nadrezaná, AZ FLEX</t>
  </si>
  <si>
    <t>283310003100</t>
  </si>
  <si>
    <t>Izolačná PE trubica TUBOLIT DG 28x13 mm (d potrubia x hr. izolácie), nadrezaná, AZ FLEX</t>
  </si>
  <si>
    <t>283310003300</t>
  </si>
  <si>
    <t>Izolačná PE trubica TUBOLIT DG 35x13 mm (d potrubia x hr. izolácie), nadrezaná, AZ FLEX</t>
  </si>
  <si>
    <t>713530810</t>
  </si>
  <si>
    <t>Montáž protipožiarnej manžety na prestup potrubia d 92-125 mm, EI120, z jednej strany</t>
  </si>
  <si>
    <t>286220044900</t>
  </si>
  <si>
    <t>Protipožiarna manžeta RAUPIANO PLUS plus DN 110, materiál: oceľový plech/Intuplast</t>
  </si>
  <si>
    <t>713530850</t>
  </si>
  <si>
    <t>Tesnenie potrubia do d 50 mm protipožiarnou speňujúcou páskou</t>
  </si>
  <si>
    <t>449410002600</t>
  </si>
  <si>
    <t>Protipožiarny akrylátový tmel HILTI CFS-S ACR, objem 310 ml</t>
  </si>
  <si>
    <t>449410003400</t>
  </si>
  <si>
    <t>Protipožiarna malta HILTI CFS-M RG, hmotnosť 20 kg</t>
  </si>
  <si>
    <t>449410001800</t>
  </si>
  <si>
    <t>Protipožiarna speňujúca páska HILTI CP 648-S-50/1 1/2", lxšxv 169x45x4,5 mm</t>
  </si>
  <si>
    <t>60</t>
  </si>
  <si>
    <t>998713103</t>
  </si>
  <si>
    <t>Presun hmôt pre izolácie tepelné v objektoch výšky nad 12 m do 24 m</t>
  </si>
  <si>
    <t>62</t>
  </si>
  <si>
    <t>721170962</t>
  </si>
  <si>
    <t>Oprava odpadového potrubia novodurového prepojenie doterajšieho potrubia D 63</t>
  </si>
  <si>
    <t>721170965</t>
  </si>
  <si>
    <t>Oprava odpadového potrubia novodurového prepojenie doterajšieho pripojovacieho potrubia D 110</t>
  </si>
  <si>
    <t>66</t>
  </si>
  <si>
    <t>721171808</t>
  </si>
  <si>
    <t>Demontáž potrubia z novodurových rúr odpadového alebo pripojovacieho nad 75 do D114,  -0,00198 t</t>
  </si>
  <si>
    <t>68</t>
  </si>
  <si>
    <t>721172200</t>
  </si>
  <si>
    <t>Montáž odpadového HT potrubia vodorovného DN 32</t>
  </si>
  <si>
    <t>70</t>
  </si>
  <si>
    <t>286140036200</t>
  </si>
  <si>
    <t>HT rúra hrdlová DN 32 dĺ. 1 m PP systém pre rozvod vnútorného odpadu, PIPELIFE</t>
  </si>
  <si>
    <t>72</t>
  </si>
  <si>
    <t>721172203</t>
  </si>
  <si>
    <t>Montáž odpadového HT potrubia vodorovného DN 40</t>
  </si>
  <si>
    <t>74</t>
  </si>
  <si>
    <t>286140036800</t>
  </si>
  <si>
    <t>HT rúra hrdlová DN 40 dĺ. 1 m PP systém pre rozvod vnútorného odpadu, PIPELIFE</t>
  </si>
  <si>
    <t>76</t>
  </si>
  <si>
    <t>721172206</t>
  </si>
  <si>
    <t>Montáž odpadového HT potrubia vodorovného DN 50</t>
  </si>
  <si>
    <t>78</t>
  </si>
  <si>
    <t>286140037400</t>
  </si>
  <si>
    <t>HT rúra hrdlová DN 50 dĺ. 1 m PP systém pre rozvod vnútorného odpadu, PIPELIFE</t>
  </si>
  <si>
    <t>80</t>
  </si>
  <si>
    <t>721172212</t>
  </si>
  <si>
    <t>Montáž odpadového HT potrubia vodorovného DN 100</t>
  </si>
  <si>
    <t>82</t>
  </si>
  <si>
    <t>286140038600</t>
  </si>
  <si>
    <t>HT rúra hrdlová DN 100 dĺ. 1 m PP systém pre rozvod vnútorného odpadu, PIPELIFE</t>
  </si>
  <si>
    <t>84</t>
  </si>
  <si>
    <t>721172357</t>
  </si>
  <si>
    <t>Montáž čistiaceho kusu HT potrubia DN 100</t>
  </si>
  <si>
    <t>86</t>
  </si>
  <si>
    <t>286540019100</t>
  </si>
  <si>
    <t>Čistiaci kus HT DN 100, PP systém pre beztlakový rozvod vnútorného odpadu, PIPELIFE</t>
  </si>
  <si>
    <t>88</t>
  </si>
  <si>
    <t>721172403</t>
  </si>
  <si>
    <t>Montáž tichého odpadového HT potrubia vodorovného DN 50</t>
  </si>
  <si>
    <t>90</t>
  </si>
  <si>
    <t>286140042400</t>
  </si>
  <si>
    <t>Rúra PP MASTER 3 D 50 mm dĺ. 1 m, tichý systém pre rozvod vnútorného odpadu, PIPELIFE</t>
  </si>
  <si>
    <t>92</t>
  </si>
  <si>
    <t>721172430</t>
  </si>
  <si>
    <t>Montáž tichého odpadového HT potrubia zvislého DN 100</t>
  </si>
  <si>
    <t>94</t>
  </si>
  <si>
    <t>721172409</t>
  </si>
  <si>
    <t>Montáž tichého odpadového HT potrubia vodorovného DN 100</t>
  </si>
  <si>
    <t>96</t>
  </si>
  <si>
    <t>49</t>
  </si>
  <si>
    <t>286140043700</t>
  </si>
  <si>
    <t>Rúra PP MASTER 3 D 100 mm dĺ. 1 m, tichý systém pre rozvod vnútorného odpadu, PIPELIFE</t>
  </si>
  <si>
    <t>98</t>
  </si>
  <si>
    <t>721172703</t>
  </si>
  <si>
    <t>Montáž presuvky odpadového potrubia RAUPIANO DN 50</t>
  </si>
  <si>
    <t>100</t>
  </si>
  <si>
    <t>51</t>
  </si>
  <si>
    <t>286540157200</t>
  </si>
  <si>
    <t>Presuvka RAUPIANO Plus RAU-PP (minerálna výstuž) DN 50, odhlučnený systém domovej kanalizácie, REHAU</t>
  </si>
  <si>
    <t>102</t>
  </si>
  <si>
    <t>721172712</t>
  </si>
  <si>
    <t>Montáž presuvky odpadového potrubia RAUPIANO DN 110</t>
  </si>
  <si>
    <t>104</t>
  </si>
  <si>
    <t>53</t>
  </si>
  <si>
    <t>286540157500</t>
  </si>
  <si>
    <t>Presuvka RAUPIANO Plus RAU-PP (minerálna výstuž) DN 110, odhlučnený systém domovej kanalizácie</t>
  </si>
  <si>
    <t>106</t>
  </si>
  <si>
    <t>721213015</t>
  </si>
  <si>
    <t>Montáž podlahového vpustu s zvislým odtokom do DN 110</t>
  </si>
  <si>
    <t>108</t>
  </si>
  <si>
    <t>55</t>
  </si>
  <si>
    <t>721213000</t>
  </si>
  <si>
    <t>Montáž podlahového vpustu s vodorovným odtokom DN 50</t>
  </si>
  <si>
    <t>110</t>
  </si>
  <si>
    <t>286630025500</t>
  </si>
  <si>
    <t>Podlahový vpust HL310NPr, (0,5 l/s), vertikálny odtok DN 50/75/110, pevná izolačná príruba, mriežka 115x115 mm, zápachová uzávierka Primus, PE/nerez</t>
  </si>
  <si>
    <t>112</t>
  </si>
  <si>
    <t>57</t>
  </si>
  <si>
    <t>286630023500</t>
  </si>
  <si>
    <t>Podlahový vpust HL90Pr, (0,43 l/s), horizontálny odtok DN 40/50, mriežka nerez 115x115 mm, zápachová uzávierka Primus, PE</t>
  </si>
  <si>
    <t>114</t>
  </si>
  <si>
    <t>721220801</t>
  </si>
  <si>
    <t>Demontáž zápachovej uzávierky do DN 70,  -0,00310t</t>
  </si>
  <si>
    <t>116</t>
  </si>
  <si>
    <t>59</t>
  </si>
  <si>
    <t>721274112</t>
  </si>
  <si>
    <t>Montáž ventilačných hlavíc - iných typov DN 100</t>
  </si>
  <si>
    <t>118</t>
  </si>
  <si>
    <t>429720000600</t>
  </si>
  <si>
    <t>Hlavica vetracia HL810.0, DN 110, materiál PP</t>
  </si>
  <si>
    <t>120</t>
  </si>
  <si>
    <t>61</t>
  </si>
  <si>
    <t>721290123</t>
  </si>
  <si>
    <t>Ostatné - skúška tesnosti kanalizácie v objektoch dymom do DN 300</t>
  </si>
  <si>
    <t>122</t>
  </si>
  <si>
    <t>721290823</t>
  </si>
  <si>
    <t>Vnútrostav. premiestnenie vybúraných hmôt vnútor. kanal. vodorovne do 100 m z budov vysokých do 24 m</t>
  </si>
  <si>
    <t>124</t>
  </si>
  <si>
    <t>63</t>
  </si>
  <si>
    <t>998721103</t>
  </si>
  <si>
    <t>Presun hmôt pre vnútornú kanalizáciu v objektoch výšky nad 12 do 24 m</t>
  </si>
  <si>
    <t>126</t>
  </si>
  <si>
    <t>722131932</t>
  </si>
  <si>
    <t>Oprava vodovodného potrubia závitového prepojenie doterajšieho potrubia do DN 20</t>
  </si>
  <si>
    <t>128</t>
  </si>
  <si>
    <t>65</t>
  </si>
  <si>
    <t>722131934</t>
  </si>
  <si>
    <t>Oprava vodovodného potrubia závitového prepojenie doterajšieho potrubia do DN 32</t>
  </si>
  <si>
    <t>130</t>
  </si>
  <si>
    <t>722172601</t>
  </si>
  <si>
    <t>Potrubie z rúr REHAU, rúrka univerzálna RAUTITAN stabil DN 16,2x2,6 v kotúčoch</t>
  </si>
  <si>
    <t>132</t>
  </si>
  <si>
    <t>67</t>
  </si>
  <si>
    <t>722172602</t>
  </si>
  <si>
    <t>Potrubie z rúr REHAU, rúrka univerzálna RAUTITAN stabil DN 20,0x2,9 v kotúčoch</t>
  </si>
  <si>
    <t>134</t>
  </si>
  <si>
    <t>722172603</t>
  </si>
  <si>
    <t>Potrubie z rúr REHAU, rúrka univerzálna RAUTITAN stabil DN 25,0x3,7 v kotúčoch</t>
  </si>
  <si>
    <t>136</t>
  </si>
  <si>
    <t>69</t>
  </si>
  <si>
    <t>722172611</t>
  </si>
  <si>
    <t>Potrubie z rúr REHAU, rúrka univerzálna RAUTITAN stabil DN 32,0x4,7 v tyčiach</t>
  </si>
  <si>
    <t>138</t>
  </si>
  <si>
    <t>722172621</t>
  </si>
  <si>
    <t>Potrubie z rúr REHAU, rúrka univerzálna RAUTITAN flex DN 16,0x2,2 v kotúčoch</t>
  </si>
  <si>
    <t>140</t>
  </si>
  <si>
    <t>71</t>
  </si>
  <si>
    <t>722172622</t>
  </si>
  <si>
    <t>Potrubie z rúr REHAU, rúrka univerzálna RAUTITAN flex DN 20,0x2,8 v kotúčoch</t>
  </si>
  <si>
    <t>142</t>
  </si>
  <si>
    <t>722172623</t>
  </si>
  <si>
    <t>Potrubie z rúr REHAU, rúrka univerzálna RAUTITAN flex DN 25,0x3,5 v kotúčoch</t>
  </si>
  <si>
    <t>144</t>
  </si>
  <si>
    <t>73</t>
  </si>
  <si>
    <t>722172624</t>
  </si>
  <si>
    <t>Potrubie z rúr REHAU, rúrka univerzálna RAUTITAN flex DN 32,0x4,4 v kotúčoch</t>
  </si>
  <si>
    <t>146</t>
  </si>
  <si>
    <t>722220864</t>
  </si>
  <si>
    <t>Demontáž armatúry závitovej s dvomi závitmi do G 2,  -0,00244t</t>
  </si>
  <si>
    <t>148</t>
  </si>
  <si>
    <t>75</t>
  </si>
  <si>
    <t>722221010</t>
  </si>
  <si>
    <t>Montáž guľového kohúta závitového priameho pre vodu G 1/2</t>
  </si>
  <si>
    <t>150</t>
  </si>
  <si>
    <t>551110013700</t>
  </si>
  <si>
    <t>Guľový uzáver pre vodu Perfecta, 1/2" FF, páčka, niklovaná mosadz, IVAR</t>
  </si>
  <si>
    <t>152</t>
  </si>
  <si>
    <t>77</t>
  </si>
  <si>
    <t>722221015</t>
  </si>
  <si>
    <t>Montáž guľového kohúta závitového priameho pre vodu G 3/4</t>
  </si>
  <si>
    <t>154</t>
  </si>
  <si>
    <t>551110013800</t>
  </si>
  <si>
    <t>Guľový uzáver pre vodu Perfecta, 3/4" FF, páčka, niklovaná mosadz, IVAR</t>
  </si>
  <si>
    <t>156</t>
  </si>
  <si>
    <t>79</t>
  </si>
  <si>
    <t>722221020</t>
  </si>
  <si>
    <t>Montáž guľového kohúta závitového priameho pre vodu G 1</t>
  </si>
  <si>
    <t>158</t>
  </si>
  <si>
    <t>551110013900</t>
  </si>
  <si>
    <t>Guľový uzáver pre vodu Perfecta, 1" FF, páčka, niklovaná mosadz, IVAR</t>
  </si>
  <si>
    <t>160</t>
  </si>
  <si>
    <t>81</t>
  </si>
  <si>
    <t>722221025</t>
  </si>
  <si>
    <t>Montáž guľového kohúta závitového priameho pre vodu G 5/4</t>
  </si>
  <si>
    <t>162</t>
  </si>
  <si>
    <t>551110014000</t>
  </si>
  <si>
    <t>Guľový uzáver pre vodu Perfecta, 5/4" FF, páčka, niklovaná mosadz, IVAR</t>
  </si>
  <si>
    <t>164</t>
  </si>
  <si>
    <t>83</t>
  </si>
  <si>
    <t>722221082</t>
  </si>
  <si>
    <t>Montáž guľového kohúta vypúšťacieho závitového G 1/2</t>
  </si>
  <si>
    <t>166</t>
  </si>
  <si>
    <t>551110011200</t>
  </si>
  <si>
    <t>Guľový uzáver vypúšťací s páčkou, 1/2" M, mosadz, IVAR</t>
  </si>
  <si>
    <t>168</t>
  </si>
  <si>
    <t>85</t>
  </si>
  <si>
    <t>722222012</t>
  </si>
  <si>
    <t>Montáž uzatváracieho ventilu šikmého na pitnú vodu DN 15</t>
  </si>
  <si>
    <t>170</t>
  </si>
  <si>
    <t>551110029580</t>
  </si>
  <si>
    <t>Ventil STRÖMAX -W DN 15 na pitnú vodu, šikmý uzatvárací, stúpavé vreteno, hrdloxhrdlo, HERZ</t>
  </si>
  <si>
    <t>172</t>
  </si>
  <si>
    <t>87</t>
  </si>
  <si>
    <t>722290226</t>
  </si>
  <si>
    <t>Tlaková skúška vodovodného potrubia závitového do DN 50</t>
  </si>
  <si>
    <t>174</t>
  </si>
  <si>
    <t>722290234</t>
  </si>
  <si>
    <t>Prepláchnutie a dezinfekcia vodovodného potrubia do DN 80</t>
  </si>
  <si>
    <t>176</t>
  </si>
  <si>
    <t>89</t>
  </si>
  <si>
    <t>722290823</t>
  </si>
  <si>
    <t>Vnútrostav. premiestnenie vybúraných hmôt vnútorný vodovod vodorovne do 100 m z budov vys. do 24 m</t>
  </si>
  <si>
    <t>178</t>
  </si>
  <si>
    <t>969011121</t>
  </si>
  <si>
    <t>Vybúranie vodovodného vedenia DN do 52 mm,  -0,01300t</t>
  </si>
  <si>
    <t>180</t>
  </si>
  <si>
    <t>91</t>
  </si>
  <si>
    <t>998722102</t>
  </si>
  <si>
    <t>Presun hmôt pre vnútorný vodovod v objektoch výšky nad 6 do 12 m</t>
  </si>
  <si>
    <t>182</t>
  </si>
  <si>
    <t>722220121</t>
  </si>
  <si>
    <t>Montáž armatúry závitovej s jedným závitom, nástenka pre batériu G 1/2</t>
  </si>
  <si>
    <t>184</t>
  </si>
  <si>
    <t>93</t>
  </si>
  <si>
    <t>5510124100</t>
  </si>
  <si>
    <t>Ventil rohový RDL 80 1/2"</t>
  </si>
  <si>
    <t>186</t>
  </si>
  <si>
    <t>725110811</t>
  </si>
  <si>
    <t>Demontáž záchoda splachovacieho s nádržou alebo s tlakovým splachovačom,  -0,01933t</t>
  </si>
  <si>
    <t>súb.</t>
  </si>
  <si>
    <t>188</t>
  </si>
  <si>
    <t>95</t>
  </si>
  <si>
    <t>725119109</t>
  </si>
  <si>
    <t>Montáž tlakového tlačidlového splachovača</t>
  </si>
  <si>
    <t>190</t>
  </si>
  <si>
    <t>552380000200</t>
  </si>
  <si>
    <t>Ovládacie tlačidlo podomietkové pre dvojité splachovanie Sigma20, 246x164 mm, biela/lesklý chróm/biela, GEBERIT</t>
  </si>
  <si>
    <t>192</t>
  </si>
  <si>
    <t>97</t>
  </si>
  <si>
    <t>725119711</t>
  </si>
  <si>
    <t>Montáž predstenového systému záchodov do kombinovaných stien (napr.GEBERIT, AlcaPlast)</t>
  </si>
  <si>
    <t>194</t>
  </si>
  <si>
    <t>5513005457</t>
  </si>
  <si>
    <t>DuoFix pre WC Sigma UP320, 1120 mm, 7,5 l, 1138x187x452 mm, s variabilnou výškou, plast, GEBERIT</t>
  </si>
  <si>
    <t>196</t>
  </si>
  <si>
    <t>99</t>
  </si>
  <si>
    <t>725119730</t>
  </si>
  <si>
    <t>Montáž záchodu do predstenového systému</t>
  </si>
  <si>
    <t>198</t>
  </si>
  <si>
    <t>6420141340</t>
  </si>
  <si>
    <t>Duravit DuraStyle Basic - Závesné WC, sedadlo SoftClose, Rimless, alpská biela 45620900A1</t>
  </si>
  <si>
    <t>200</t>
  </si>
  <si>
    <t>101</t>
  </si>
  <si>
    <t>725129210</t>
  </si>
  <si>
    <t>Montáž pisoáru keramického s automatickým splachovaním</t>
  </si>
  <si>
    <t>202</t>
  </si>
  <si>
    <t>642510002400</t>
  </si>
  <si>
    <t>Duravit DuraStyle - Elektronický pisoár, sieťové napájanie, s HygieneGlaze, alpská biela 2804312093</t>
  </si>
  <si>
    <t>204</t>
  </si>
  <si>
    <t>103</t>
  </si>
  <si>
    <t>554950000100</t>
  </si>
  <si>
    <t>Duravit Architec - Deliaca stena, 705 mm x 400 mm, biela – deliaca stena, s WonderGliss 85000000001</t>
  </si>
  <si>
    <t>206</t>
  </si>
  <si>
    <t>725130811</t>
  </si>
  <si>
    <t>Demontáž pisoárového státia 1 dielnych,  -0,03968t</t>
  </si>
  <si>
    <t>208</t>
  </si>
  <si>
    <t>105</t>
  </si>
  <si>
    <t>725149735</t>
  </si>
  <si>
    <t>Montáž predstenového systému pisoárov do kombinovaných stien (napr.GEBERIT, AlcaPlast)</t>
  </si>
  <si>
    <t>210</t>
  </si>
  <si>
    <t>552370001000</t>
  </si>
  <si>
    <t>Predstenový systém DuoFix pre pisoár, univerzálny, výška 1120-1300 mm, plast, GEBERIT</t>
  </si>
  <si>
    <t>212</t>
  </si>
  <si>
    <t>107</t>
  </si>
  <si>
    <t>725210821</t>
  </si>
  <si>
    <t>Demontáž umývadiel alebo umývadielok bez výtokovej armatúry,  -0,01946t</t>
  </si>
  <si>
    <t>214</t>
  </si>
  <si>
    <t>725219401</t>
  </si>
  <si>
    <t>Montáž umývadla na skrutky do muriva, bez výtokovej armatúry</t>
  </si>
  <si>
    <t>216</t>
  </si>
  <si>
    <t>109</t>
  </si>
  <si>
    <t>642210000100</t>
  </si>
  <si>
    <t>Duravit DuraStyle - Jednootvorové umývadielko bez prepadu, 450 mm x 335 mm, biele – umývadielko, s WonderGliss 07084500001</t>
  </si>
  <si>
    <t>218</t>
  </si>
  <si>
    <t>642110000100</t>
  </si>
  <si>
    <t>Duravit DuraStyle - Jednootvorové umývadlo s prepadom, 560 mm x 455 mm, biele – umývadlo 0374560000</t>
  </si>
  <si>
    <t>220</t>
  </si>
  <si>
    <t>111</t>
  </si>
  <si>
    <t>64211000011</t>
  </si>
  <si>
    <t>Umývadlo umelý kameň 1150 x 480 x 140 | biela, atyp</t>
  </si>
  <si>
    <t>222</t>
  </si>
  <si>
    <t>642110000</t>
  </si>
  <si>
    <t>Umývadlo umelý kameň 1450 x 480 x 140 | biela, atyp</t>
  </si>
  <si>
    <t>224</t>
  </si>
  <si>
    <t>113</t>
  </si>
  <si>
    <t>6421100001</t>
  </si>
  <si>
    <t>Umývadlo umelý kameň 1675 x 480 x 140 | biela, atyp</t>
  </si>
  <si>
    <t>226</t>
  </si>
  <si>
    <t>725240811</t>
  </si>
  <si>
    <t>Demontáž sprchovej kabíny a misy bez výtokových armatúr kabín,  -0,08800t</t>
  </si>
  <si>
    <t>228</t>
  </si>
  <si>
    <t>115</t>
  </si>
  <si>
    <t>725240812</t>
  </si>
  <si>
    <t>Demontáž sprchovej kabíny a misy bez výtokových armatúr mís,  -0,02450t</t>
  </si>
  <si>
    <t>230</t>
  </si>
  <si>
    <t>725245101</t>
  </si>
  <si>
    <t>Montáž - zástena sprchová jednokrídlová do výšky 2000 mm a šírky 750 mm</t>
  </si>
  <si>
    <t>232</t>
  </si>
  <si>
    <t>117</t>
  </si>
  <si>
    <t>552260001400</t>
  </si>
  <si>
    <t>Sprchové dvere jednodielne CUBITO PURE, rozmer 800x1950 mm, 6 mm bezpečnostné sklo, JIKA</t>
  </si>
  <si>
    <t>234</t>
  </si>
  <si>
    <t>725310821</t>
  </si>
  <si>
    <t>Demontáž drezu jednodielneho bez výtokovej armatúry na konzolách,  -0,01707t</t>
  </si>
  <si>
    <t>236</t>
  </si>
  <si>
    <t>119</t>
  </si>
  <si>
    <t>725319113.1</t>
  </si>
  <si>
    <t>Montáž kuchynských drezov jednoduchých, hranatých, s rozmerom  do 800 x 600 mm, bez výtokových armatúr</t>
  </si>
  <si>
    <t>238</t>
  </si>
  <si>
    <t>552310001100</t>
  </si>
  <si>
    <t>Kuchynský drez nerezový ELEGANT 40 dekor na zapustenie do dosky, 810x510 mm, hĺbka 190 mm, sifón, DEXTRADE</t>
  </si>
  <si>
    <t>240</t>
  </si>
  <si>
    <t>121</t>
  </si>
  <si>
    <t>725330820</t>
  </si>
  <si>
    <t>Demontáž výlevky bez výtok. armatúry, bez nádrže a splachovacieho potrubia,diturvitovej,  -0,03470t</t>
  </si>
  <si>
    <t>242</t>
  </si>
  <si>
    <t>725333360</t>
  </si>
  <si>
    <t>Montáž výlevky keramickej voľne stojacej bez výtokovej armatúry</t>
  </si>
  <si>
    <t>244</t>
  </si>
  <si>
    <t>123</t>
  </si>
  <si>
    <t>642710000200</t>
  </si>
  <si>
    <t>Duravit Starck 3 - Výlevka bez prepadu, 480 mm x 425 mm, biela – výlevka 0313480000</t>
  </si>
  <si>
    <t>246</t>
  </si>
  <si>
    <t>642710000400</t>
  </si>
  <si>
    <t>Mriežka sklopná kovová s upevňovacími skrutkami a plastovými dorazmi k výlevke</t>
  </si>
  <si>
    <t>248</t>
  </si>
  <si>
    <t>125</t>
  </si>
  <si>
    <t>725539160</t>
  </si>
  <si>
    <t>Montáž elektrického zásobníka malolitrážneho prepadového do 5 L</t>
  </si>
  <si>
    <t>250</t>
  </si>
  <si>
    <t>541310000100</t>
  </si>
  <si>
    <t>Elektrický prietokový ohrievač EO 5 P beztlakový malolitrážny s batériou, inštalácia nad umývadlo, objem 5 l, TATRAMAT</t>
  </si>
  <si>
    <t>252</t>
  </si>
  <si>
    <t>127</t>
  </si>
  <si>
    <t>725829201</t>
  </si>
  <si>
    <t>Montáž batérie umývadlovej a drezovej nástennej pákovej, alebo klasickej</t>
  </si>
  <si>
    <t>254</t>
  </si>
  <si>
    <t>551450000200</t>
  </si>
  <si>
    <t>Grohe Eurostyle Cosmopolitan - Páková drezová batéria, chróm 33982002</t>
  </si>
  <si>
    <t>256</t>
  </si>
  <si>
    <t>129</t>
  </si>
  <si>
    <t>5511875180</t>
  </si>
  <si>
    <t>Batéria stojánková drezová, nerez flexi hadica G 3/8", pochrómovaná mosadz IVAR</t>
  </si>
  <si>
    <t>258</t>
  </si>
  <si>
    <t>725829206</t>
  </si>
  <si>
    <t>Montáž batérie umývadlovej a drezovej stojankovej s mechanickým ovládaním odpadového ventilu</t>
  </si>
  <si>
    <t>260</t>
  </si>
  <si>
    <t>131</t>
  </si>
  <si>
    <t>268298</t>
  </si>
  <si>
    <t>EUROSTYLE Cosmopolitan batéria umývadlová páková stojanková, chróm</t>
  </si>
  <si>
    <t>262</t>
  </si>
  <si>
    <t>725849202</t>
  </si>
  <si>
    <t>Montáž batérie sprchovej nástennej termostatickej</t>
  </si>
  <si>
    <t>264</t>
  </si>
  <si>
    <t>133</t>
  </si>
  <si>
    <t>38720000</t>
  </si>
  <si>
    <t>Axor Uno - Termostatická batéria pod omietku s uzatváracím a prepínacím ventilom</t>
  </si>
  <si>
    <t>266</t>
  </si>
  <si>
    <t>28116000</t>
  </si>
  <si>
    <t>Axor Sprchové hadice - Kovová sprchová hadica 1,60</t>
  </si>
  <si>
    <t>268</t>
  </si>
  <si>
    <t>135</t>
  </si>
  <si>
    <t>28532000</t>
  </si>
  <si>
    <t>Axor Sprchový program - Ručná sprcha Axor Starck</t>
  </si>
  <si>
    <t>270</t>
  </si>
  <si>
    <t>28494000</t>
  </si>
  <si>
    <t>Axor Sprchový program - Horná sprcha priemer 240</t>
  </si>
  <si>
    <t>272</t>
  </si>
  <si>
    <t>137</t>
  </si>
  <si>
    <t>38882000</t>
  </si>
  <si>
    <t>Axor Sprchový program - Fixfit Stop, uzatvárací ventil</t>
  </si>
  <si>
    <t>274</t>
  </si>
  <si>
    <t>39525000</t>
  </si>
  <si>
    <t>Axor Sprchový program - Sprchový držiak, chróm</t>
  </si>
  <si>
    <t>276</t>
  </si>
  <si>
    <t>139</t>
  </si>
  <si>
    <t>725869301</t>
  </si>
  <si>
    <t>Montáž zápachovej uzávierky pre zariaďovacie predmety, umývadlová do D 40</t>
  </si>
  <si>
    <t>278</t>
  </si>
  <si>
    <t>521423000</t>
  </si>
  <si>
    <t>KERAMAG Odtoková súprava Renova Nr. 1 Comfort pre zabudovanie do steny, chróm</t>
  </si>
  <si>
    <t>280</t>
  </si>
  <si>
    <t>141</t>
  </si>
  <si>
    <t>725869310</t>
  </si>
  <si>
    <t>Montáž zápachovej uzávierky pre zariaďovacie predmety, drezová do D 40 (pre jeden drez)</t>
  </si>
  <si>
    <t>282</t>
  </si>
  <si>
    <t>551620007200</t>
  </si>
  <si>
    <t>Zápachová uzávierka kolenová pre jednodielne drezy, d 40 mm, G 1 1/2", vodorovný odtok, úsporný, s uhlovou hadicovou prípojkou, plast, GEBERIT</t>
  </si>
  <si>
    <t>284</t>
  </si>
  <si>
    <t>143</t>
  </si>
  <si>
    <t>725869341</t>
  </si>
  <si>
    <t>Montáž zápachovej uzávierky pre zariaďovacie predmety, sprchovej do D 90</t>
  </si>
  <si>
    <t>286</t>
  </si>
  <si>
    <t>5516400013</t>
  </si>
  <si>
    <t>Sprchový žľab HL50F.0/70, 50 DN, (0,8 l/s), dĺžka žľabu 700 mm, montáž do plochy, stavebná výška 110 mm, PP/nerezová oceľ</t>
  </si>
  <si>
    <t>288</t>
  </si>
  <si>
    <t>145</t>
  </si>
  <si>
    <t>5516420004</t>
  </si>
  <si>
    <t>Kryt žľabu”Standart” HL050S/70, dĺžka žľabu 700 mm, bezbarierové sprchy, nerezová oceľ</t>
  </si>
  <si>
    <t>290</t>
  </si>
  <si>
    <t>725869381</t>
  </si>
  <si>
    <t>Montáž zápachovej uzávierky pre zariaďovacie predmety, ostatných typov do D 40</t>
  </si>
  <si>
    <t>292</t>
  </si>
  <si>
    <t>147</t>
  </si>
  <si>
    <t>551620015500</t>
  </si>
  <si>
    <t>Zápachová uzávierka HL136.3, DN 40, kondezačný sifón 60 mm, vertikálne pripojenie 5/4", s protizápachovou klapkou a čistiacim kusom, vetranie a klimatizácia, PP</t>
  </si>
  <si>
    <t>294</t>
  </si>
  <si>
    <t>551620013500</t>
  </si>
  <si>
    <t>Zápachová uzávierka na omietku HL410, DN40, umývačkový sifón, pripojenie na hadicu 3/4", biela krytka, PE</t>
  </si>
  <si>
    <t>296</t>
  </si>
  <si>
    <t>149</t>
  </si>
  <si>
    <t>998725103</t>
  </si>
  <si>
    <t>Presun hmôt pre zariaďovacie predmety v objektoch výšky nad 12 do 24 m</t>
  </si>
  <si>
    <t>298</t>
  </si>
  <si>
    <t>230050031</t>
  </si>
  <si>
    <t>Montáž doplnkových konštrukcií - z profilov. materiálov</t>
  </si>
  <si>
    <t>kg</t>
  </si>
  <si>
    <t>300</t>
  </si>
  <si>
    <t>151</t>
  </si>
  <si>
    <t>01</t>
  </si>
  <si>
    <t>Kotviace príslušenstvo HILTI nosník, podložka, závitová tyč, potrubná objímka, ...</t>
  </si>
  <si>
    <t>302</t>
  </si>
  <si>
    <t>230050033</t>
  </si>
  <si>
    <t>Montáž doplnkových konštrukcií - z rúrkových materiálov</t>
  </si>
  <si>
    <t>304</t>
  </si>
  <si>
    <t>153</t>
  </si>
  <si>
    <t>286710007300</t>
  </si>
  <si>
    <t>Potrubná objímka MP-PI pozinkovaná, rozsah upínania D 25-28 mm, DN potrubia 3/4", M8, EPDM izolant, HILTI</t>
  </si>
  <si>
    <t>306</t>
  </si>
  <si>
    <t>141930000700</t>
  </si>
  <si>
    <t>Objímka oceľová pozinkovaná d 110 so závitovým nátrubkom M 10, pre klzné upevnenie rúr, GEBERIT</t>
  </si>
  <si>
    <t>308</t>
  </si>
  <si>
    <t>155</t>
  </si>
  <si>
    <t>286710009800</t>
  </si>
  <si>
    <t>Zvukovoizolačné podperné upevnenie RAUPIANO Plus DN 110, so zvukovoizolačnou vložkou a rýchlouzáverom, pozinkovaná pásková oceľ, REHAU</t>
  </si>
  <si>
    <t>310</t>
  </si>
  <si>
    <t>726190915</t>
  </si>
  <si>
    <t>Oprava v inštalačných prefabrikátoch, spätná montáž krycích dvierok alebo dosiek zadnej steny WC</t>
  </si>
  <si>
    <t>312</t>
  </si>
  <si>
    <t>157</t>
  </si>
  <si>
    <t>590160001600</t>
  </si>
  <si>
    <t>Dvierka revízne s pevnými pántami F1, šxl 200x200 mm, G125 do sadrokartónových systémov RIGIPS</t>
  </si>
  <si>
    <t>314</t>
  </si>
  <si>
    <t>998767103</t>
  </si>
  <si>
    <t>Presun hmôt pre kovové stavebné doplnkové konštrukcie v objektoch výšky nad 12 do 24 m</t>
  </si>
  <si>
    <t>316</t>
  </si>
  <si>
    <t>27-5 - UK - Vykurovanie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</si>
  <si>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</si>
  <si>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</si>
  <si>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</si>
  <si>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713482141</t>
  </si>
  <si>
    <t>Montáž trubíc z EPDM, hr.25-32,vnút.priemer do 38 mm</t>
  </si>
  <si>
    <t>230120043</t>
  </si>
  <si>
    <t>Čistenie potrubia prefúkavaním alebo preplachovaním DN 50</t>
  </si>
  <si>
    <t>733111113</t>
  </si>
  <si>
    <t>Potrubie z rúrok závitových oceľových bezšvových bežných strednotlakových DN 15</t>
  </si>
  <si>
    <t>733120815</t>
  </si>
  <si>
    <t>Demontáž potrubia z oceľových rúrok hladkých do priem. 38,  -0,00254t</t>
  </si>
  <si>
    <t>733190217</t>
  </si>
  <si>
    <t>Tlaková skúška potrubia z oceľových rúrok do priem. 89/5</t>
  </si>
  <si>
    <t>733191923</t>
  </si>
  <si>
    <t>Oprava rozvodov potrubí -privarenie odbočky do DN 15</t>
  </si>
  <si>
    <t>733890803</t>
  </si>
  <si>
    <t>Vnútrostav. premiestnenie vybúraných hmôt rozvodov potrubia vodorovne do 100 m z obj. výš. do 24m</t>
  </si>
  <si>
    <t>998733103</t>
  </si>
  <si>
    <t>Presun hmôt pre rozvody potrubia v objektoch výšky nad 6 do 24 m</t>
  </si>
  <si>
    <t>734200812</t>
  </si>
  <si>
    <t>Demontáž armatúry závitovej s jedným závitom nad 1/2 do G 1,  -0,00110t</t>
  </si>
  <si>
    <t>734223120</t>
  </si>
  <si>
    <t>Montáž ventilu závitového termostatického jednoregulačného G 1/2</t>
  </si>
  <si>
    <t>V2495EY015A</t>
  </si>
  <si>
    <t>Verafix-VKE, uzatváracie šróbenie H-blok s vonkajším závitom Eurokonus pre vykurovacie telesá typu ventil-kompakt, rohové (do steny) DN15, pripojenie radiátora vonkajší závit 1/2", pripojenie rúrky vonkajší závit 3/4"</t>
  </si>
  <si>
    <t>V2020DVS15</t>
  </si>
  <si>
    <t>Jemne prednastaviteľné TRV teleso typ VS priame DN15, pripojenie radiátora 1/2" vonkajší závit, pripojenie rúrky 1/2" vnútorný závit</t>
  </si>
  <si>
    <t>V2020EVS15</t>
  </si>
  <si>
    <t>Jemne prednastaviteľné TRV teleso typ VS rohové DN15, pripojenie radiátora 1/2" vonkajší závit, pripojenie rúrky 1/2" vnútorný závit</t>
  </si>
  <si>
    <t>V2420D0015</t>
  </si>
  <si>
    <t>Verafix-E radiátorový regulačný ventil do spiatočky priamy DN15, pripojenie radiátora 1/2" vonkajší závit, pripojenie rúrky 1/2" vnútorný závit</t>
  </si>
  <si>
    <t>V2420E0015</t>
  </si>
  <si>
    <t>Verafix-E radiátorový regulačný ventil do spiatočky rohový DN15, pripojenie radiátora 1/2" vonkajší závit, pripojenie rúrky 1/2" vnútorný závit</t>
  </si>
  <si>
    <t>734223208</t>
  </si>
  <si>
    <t>Montáž termostatickej hlavice kvapalinovej jednoduchej</t>
  </si>
  <si>
    <t>T3001</t>
  </si>
  <si>
    <t>Termostat.hlavica Thera-4 klasik  s kvapal.snímačom</t>
  </si>
  <si>
    <t>734890803</t>
  </si>
  <si>
    <t>Vnútrostaveniskové premiestnenie vybúraných hmôt armatúr do 24m</t>
  </si>
  <si>
    <t>998734103</t>
  </si>
  <si>
    <t>Presun hmôt pre armatúry v objektoch výšky nad 6 do 24 m</t>
  </si>
  <si>
    <t>735121810</t>
  </si>
  <si>
    <t>Demontáž radiátorov oceľových článkových,  -0,01057t</t>
  </si>
  <si>
    <t>735153300</t>
  </si>
  <si>
    <t>Príplatok k cene za odvzdušňovací ventil telies U. S. Steel Košice s príplatkom 8 %</t>
  </si>
  <si>
    <t>735154145</t>
  </si>
  <si>
    <t>Montáž vykurovacieho telesa panelového dvojradového do výšky 600 mm/ dĺžky 3000 mm</t>
  </si>
  <si>
    <t>735162150</t>
  </si>
  <si>
    <t>Montáž vykurovacieho telesa vertikálneho výšky 1820 mm</t>
  </si>
  <si>
    <t>20055060-R0-0010</t>
  </si>
  <si>
    <t>RADIK KLASIK-R 20-0554/0600</t>
  </si>
  <si>
    <t>22055060-R0-0010</t>
  </si>
  <si>
    <t>RADIK KLASIK-R 22-0554/0600</t>
  </si>
  <si>
    <t>22055070-R0-0010</t>
  </si>
  <si>
    <t>RADIK KLASIK-R 22-0554/0700</t>
  </si>
  <si>
    <t>22055080-R0-0010</t>
  </si>
  <si>
    <t>RADIK KLASIK-R 22-0554/0800</t>
  </si>
  <si>
    <t>20200040-V0P0010</t>
  </si>
  <si>
    <t>RADIK PLAN VERTIKAL-M 20-2000/0400</t>
  </si>
  <si>
    <t>735191904</t>
  </si>
  <si>
    <t>Vyčistenie vykurovacích telies prepláchnutím vodou oceľových alebo liatinových</t>
  </si>
  <si>
    <t>735191905</t>
  </si>
  <si>
    <t>Ostatné opravy vykurovacích telies, odvzdušnenie telesa</t>
  </si>
  <si>
    <t>735191910</t>
  </si>
  <si>
    <t>Napustenie vody do vykurovacieho systému vrátane potrubia o v. pl. vykurovacích telies</t>
  </si>
  <si>
    <t>735494811</t>
  </si>
  <si>
    <t>Vypúšťanie vody z vykurovacích sústav o v. pl. vykurovacích telies</t>
  </si>
  <si>
    <t>735890803</t>
  </si>
  <si>
    <t>Vnútrostaveniskové premiestnenie vybúraných hmôt vykurovacích telies do 24m</t>
  </si>
  <si>
    <t>998735103</t>
  </si>
  <si>
    <t>Presun hmôt pre vykurovacie telesá v objektoch výšky nad 12 do 24 m</t>
  </si>
  <si>
    <t>Stavebno montážne práce náročné ucelené - odborné, tvorivé remeselné (Tr 3) v rozsahu viac ako 8 hodín, vykurovacia skúška</t>
  </si>
  <si>
    <t>HZS000114</t>
  </si>
  <si>
    <t>Stavebno montážne práce najnáročnejšie na odbornosť - prehliadky pracoviska a revízie (Tr 4) vyregulovanie systému</t>
  </si>
  <si>
    <t>sub</t>
  </si>
  <si>
    <t>ZÁSOBNÍK TOALET. PAPIERA BUBNOVÝ - MATERÁL NEREZ (NAPRÍKLAD Sapho DR249)</t>
  </si>
  <si>
    <t>159</t>
  </si>
  <si>
    <t xml:space="preserve">MALÝ KÔŠ VEDĽA WC - PEDÁLOVÝ </t>
  </si>
  <si>
    <t xml:space="preserve">STOJAN NA WC KEFU A WC KEFA - montáž na stenu </t>
  </si>
  <si>
    <t>Montáž zásobníka toaletného papiera, stojana na WC kefu</t>
  </si>
  <si>
    <t xml:space="preserve">SUŠIČ RÚK TEPLOVZDUŠNÝ </t>
  </si>
  <si>
    <t xml:space="preserve">DÁVKOVAČ MYDLA </t>
  </si>
  <si>
    <t xml:space="preserve">ZÁSOBNÍK PAPIEROVÝCH UTIEROK </t>
  </si>
  <si>
    <t>Montáž zásobníka utierok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</si>
</sst>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vertical="center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3" fillId="0" borderId="0" xfId="0" applyNumberFormat="1" applyFont="1" applyBorder="1" applyAlignment="1">
      <alignment horizontal="right"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>
      <alignment vertical="center"/>
    </xf>
    <xf numFmtId="167" fontId="23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4" borderId="25" xfId="0" applyNumberFormat="1" applyFont="1" applyFill="1" applyBorder="1" applyAlignment="1" applyProtection="1">
      <alignment vertical="center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0" fillId="0" borderId="25" xfId="0" applyBorder="1" applyAlignment="1" applyProtection="1">
      <alignment horizontal="left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4" xfId="0" applyFont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1"/>
  <sheetViews>
    <sheetView showGridLines="0" workbookViewId="0">
      <pane ySplit="1" topLeftCell="A8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R2" s="185" t="s">
        <v>8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>
      <c r="B4" s="22"/>
      <c r="C4" s="191" t="s">
        <v>11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23"/>
      <c r="AS4" s="17" t="s">
        <v>12</v>
      </c>
      <c r="BE4" s="24" t="s">
        <v>13</v>
      </c>
      <c r="BS4" s="18" t="s">
        <v>9</v>
      </c>
    </row>
    <row r="5" spans="1:73" ht="14.45" customHeight="1">
      <c r="B5" s="22"/>
      <c r="C5" s="25"/>
      <c r="D5" s="26" t="s">
        <v>14</v>
      </c>
      <c r="E5" s="25"/>
      <c r="F5" s="25"/>
      <c r="G5" s="25"/>
      <c r="H5" s="25"/>
      <c r="I5" s="25"/>
      <c r="J5" s="25"/>
      <c r="K5" s="220" t="s">
        <v>15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5"/>
      <c r="AQ5" s="23"/>
      <c r="BE5" s="218" t="s">
        <v>16</v>
      </c>
      <c r="BS5" s="18" t="s">
        <v>9</v>
      </c>
    </row>
    <row r="6" spans="1:73" ht="36.950000000000003" customHeight="1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222" t="s">
        <v>18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5"/>
      <c r="AQ6" s="23"/>
      <c r="BE6" s="219"/>
      <c r="BS6" s="18" t="s">
        <v>9</v>
      </c>
    </row>
    <row r="7" spans="1:73" ht="14.45" customHeight="1">
      <c r="B7" s="22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5</v>
      </c>
      <c r="AO7" s="25"/>
      <c r="AP7" s="25"/>
      <c r="AQ7" s="23"/>
      <c r="BE7" s="219"/>
      <c r="BS7" s="18" t="s">
        <v>9</v>
      </c>
    </row>
    <row r="8" spans="1:73" ht="14.45" customHeight="1">
      <c r="B8" s="22"/>
      <c r="C8" s="25"/>
      <c r="D8" s="29" t="s">
        <v>21</v>
      </c>
      <c r="E8" s="25"/>
      <c r="F8" s="25"/>
      <c r="G8" s="25"/>
      <c r="H8" s="25"/>
      <c r="I8" s="25"/>
      <c r="J8" s="25"/>
      <c r="K8" s="27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30" t="s">
        <v>24</v>
      </c>
      <c r="AO8" s="25"/>
      <c r="AP8" s="25"/>
      <c r="AQ8" s="23"/>
      <c r="BE8" s="219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19"/>
      <c r="BS9" s="18" t="s">
        <v>9</v>
      </c>
    </row>
    <row r="10" spans="1:73" ht="14.45" customHeight="1">
      <c r="B10" s="22"/>
      <c r="C10" s="25"/>
      <c r="D10" s="29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26</v>
      </c>
      <c r="AL10" s="25"/>
      <c r="AM10" s="25"/>
      <c r="AN10" s="27" t="s">
        <v>5</v>
      </c>
      <c r="AO10" s="25"/>
      <c r="AP10" s="25"/>
      <c r="AQ10" s="23"/>
      <c r="BE10" s="219"/>
      <c r="BS10" s="18" t="s">
        <v>9</v>
      </c>
    </row>
    <row r="11" spans="1:73" ht="18.399999999999999" customHeight="1">
      <c r="B11" s="22"/>
      <c r="C11" s="25"/>
      <c r="D11" s="25"/>
      <c r="E11" s="27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28</v>
      </c>
      <c r="AL11" s="25"/>
      <c r="AM11" s="25"/>
      <c r="AN11" s="27" t="s">
        <v>5</v>
      </c>
      <c r="AO11" s="25"/>
      <c r="AP11" s="25"/>
      <c r="AQ11" s="23"/>
      <c r="BE11" s="219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19"/>
      <c r="BS12" s="18" t="s">
        <v>9</v>
      </c>
    </row>
    <row r="13" spans="1:73" ht="14.45" customHeight="1">
      <c r="B13" s="22"/>
      <c r="C13" s="25"/>
      <c r="D13" s="29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26</v>
      </c>
      <c r="AL13" s="25"/>
      <c r="AM13" s="25"/>
      <c r="AN13" s="31" t="s">
        <v>30</v>
      </c>
      <c r="AO13" s="25"/>
      <c r="AP13" s="25"/>
      <c r="AQ13" s="23"/>
      <c r="BE13" s="219"/>
      <c r="BS13" s="18" t="s">
        <v>9</v>
      </c>
    </row>
    <row r="14" spans="1:73" ht="15">
      <c r="B14" s="22"/>
      <c r="C14" s="25"/>
      <c r="D14" s="25"/>
      <c r="E14" s="223" t="s">
        <v>30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9" t="s">
        <v>28</v>
      </c>
      <c r="AL14" s="25"/>
      <c r="AM14" s="25"/>
      <c r="AN14" s="31" t="s">
        <v>30</v>
      </c>
      <c r="AO14" s="25"/>
      <c r="AP14" s="25"/>
      <c r="AQ14" s="23"/>
      <c r="BE14" s="219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19"/>
      <c r="BS15" s="18" t="s">
        <v>6</v>
      </c>
    </row>
    <row r="16" spans="1:73" ht="14.45" customHeight="1">
      <c r="B16" s="22"/>
      <c r="C16" s="25"/>
      <c r="D16" s="29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26</v>
      </c>
      <c r="AL16" s="25"/>
      <c r="AM16" s="25"/>
      <c r="AN16" s="27" t="s">
        <v>5</v>
      </c>
      <c r="AO16" s="25"/>
      <c r="AP16" s="25"/>
      <c r="AQ16" s="23"/>
      <c r="BE16" s="219"/>
      <c r="BS16" s="18" t="s">
        <v>6</v>
      </c>
    </row>
    <row r="17" spans="2:71" ht="18.399999999999999" customHeight="1">
      <c r="B17" s="22"/>
      <c r="C17" s="25"/>
      <c r="D17" s="25"/>
      <c r="E17" s="27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28</v>
      </c>
      <c r="AL17" s="25"/>
      <c r="AM17" s="25"/>
      <c r="AN17" s="27" t="s">
        <v>5</v>
      </c>
      <c r="AO17" s="25"/>
      <c r="AP17" s="25"/>
      <c r="AQ17" s="23"/>
      <c r="BE17" s="219"/>
      <c r="BS17" s="18" t="s">
        <v>33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19"/>
      <c r="BS18" s="18" t="s">
        <v>34</v>
      </c>
    </row>
    <row r="19" spans="2:71" ht="14.45" customHeight="1">
      <c r="B19" s="22"/>
      <c r="C19" s="25"/>
      <c r="D19" s="29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26</v>
      </c>
      <c r="AL19" s="25"/>
      <c r="AM19" s="25"/>
      <c r="AN19" s="27" t="s">
        <v>5</v>
      </c>
      <c r="AO19" s="25"/>
      <c r="AP19" s="25"/>
      <c r="AQ19" s="23"/>
      <c r="BE19" s="219"/>
      <c r="BS19" s="18" t="s">
        <v>34</v>
      </c>
    </row>
    <row r="20" spans="2:71" ht="18.399999999999999" customHeight="1">
      <c r="B20" s="22"/>
      <c r="C20" s="25"/>
      <c r="D20" s="25"/>
      <c r="E20" s="27" t="s">
        <v>36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28</v>
      </c>
      <c r="AL20" s="25"/>
      <c r="AM20" s="25"/>
      <c r="AN20" s="27" t="s">
        <v>5</v>
      </c>
      <c r="AO20" s="25"/>
      <c r="AP20" s="25"/>
      <c r="AQ20" s="23"/>
      <c r="BE20" s="219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19"/>
    </row>
    <row r="22" spans="2:71" ht="15">
      <c r="B22" s="22"/>
      <c r="C22" s="25"/>
      <c r="D22" s="29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19"/>
    </row>
    <row r="23" spans="2:71" ht="16.5" customHeight="1">
      <c r="B23" s="22"/>
      <c r="C23" s="25"/>
      <c r="D23" s="25"/>
      <c r="E23" s="225" t="s">
        <v>5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25"/>
      <c r="AP23" s="25"/>
      <c r="AQ23" s="23"/>
      <c r="BE23" s="219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19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219"/>
    </row>
    <row r="26" spans="2:71" ht="14.45" customHeight="1">
      <c r="B26" s="22"/>
      <c r="C26" s="25"/>
      <c r="D26" s="33" t="s">
        <v>38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26">
        <f>ROUND(AG87,2)</f>
        <v>0</v>
      </c>
      <c r="AL26" s="221"/>
      <c r="AM26" s="221"/>
      <c r="AN26" s="221"/>
      <c r="AO26" s="221"/>
      <c r="AP26" s="25"/>
      <c r="AQ26" s="23"/>
      <c r="BE26" s="219"/>
    </row>
    <row r="27" spans="2:71" ht="14.45" customHeight="1">
      <c r="B27" s="22"/>
      <c r="C27" s="25"/>
      <c r="D27" s="33" t="s">
        <v>39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26">
        <f>ROUND(AG94,2)</f>
        <v>0</v>
      </c>
      <c r="AL27" s="226"/>
      <c r="AM27" s="226"/>
      <c r="AN27" s="226"/>
      <c r="AO27" s="226"/>
      <c r="AP27" s="25"/>
      <c r="AQ27" s="23"/>
      <c r="BE27" s="219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19"/>
    </row>
    <row r="29" spans="2:71" s="1" customFormat="1" ht="25.9" customHeight="1">
      <c r="B29" s="34"/>
      <c r="C29" s="35"/>
      <c r="D29" s="37" t="s">
        <v>40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27">
        <f>ROUND(AK26+AK27,2)</f>
        <v>0</v>
      </c>
      <c r="AL29" s="228"/>
      <c r="AM29" s="228"/>
      <c r="AN29" s="228"/>
      <c r="AO29" s="228"/>
      <c r="AP29" s="35"/>
      <c r="AQ29" s="36"/>
      <c r="BE29" s="219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19"/>
    </row>
    <row r="31" spans="2:71" s="2" customFormat="1" ht="14.45" customHeight="1">
      <c r="B31" s="39"/>
      <c r="C31" s="40"/>
      <c r="D31" s="41" t="s">
        <v>41</v>
      </c>
      <c r="E31" s="40"/>
      <c r="F31" s="41" t="s">
        <v>42</v>
      </c>
      <c r="G31" s="40"/>
      <c r="H31" s="40"/>
      <c r="I31" s="40"/>
      <c r="J31" s="40"/>
      <c r="K31" s="40"/>
      <c r="L31" s="200">
        <v>0.2</v>
      </c>
      <c r="M31" s="201"/>
      <c r="N31" s="201"/>
      <c r="O31" s="201"/>
      <c r="P31" s="40"/>
      <c r="Q31" s="40"/>
      <c r="R31" s="40"/>
      <c r="S31" s="40"/>
      <c r="T31" s="43" t="s">
        <v>43</v>
      </c>
      <c r="U31" s="40"/>
      <c r="V31" s="40"/>
      <c r="W31" s="202">
        <f>ROUND(AZ87+SUM(CD95:CD99),2)</f>
        <v>0</v>
      </c>
      <c r="X31" s="201"/>
      <c r="Y31" s="201"/>
      <c r="Z31" s="201"/>
      <c r="AA31" s="201"/>
      <c r="AB31" s="201"/>
      <c r="AC31" s="201"/>
      <c r="AD31" s="201"/>
      <c r="AE31" s="201"/>
      <c r="AF31" s="40"/>
      <c r="AG31" s="40"/>
      <c r="AH31" s="40"/>
      <c r="AI31" s="40"/>
      <c r="AJ31" s="40"/>
      <c r="AK31" s="202">
        <f>ROUND(AV87+SUM(BY95:BY99),2)</f>
        <v>0</v>
      </c>
      <c r="AL31" s="201"/>
      <c r="AM31" s="201"/>
      <c r="AN31" s="201"/>
      <c r="AO31" s="201"/>
      <c r="AP31" s="40"/>
      <c r="AQ31" s="44"/>
      <c r="BE31" s="219"/>
    </row>
    <row r="32" spans="2:71" s="2" customFormat="1" ht="14.45" customHeight="1">
      <c r="B32" s="39"/>
      <c r="C32" s="40"/>
      <c r="D32" s="40"/>
      <c r="E32" s="40"/>
      <c r="F32" s="41" t="s">
        <v>44</v>
      </c>
      <c r="G32" s="40"/>
      <c r="H32" s="40"/>
      <c r="I32" s="40"/>
      <c r="J32" s="40"/>
      <c r="K32" s="40"/>
      <c r="L32" s="200">
        <v>0.2</v>
      </c>
      <c r="M32" s="201"/>
      <c r="N32" s="201"/>
      <c r="O32" s="201"/>
      <c r="P32" s="40"/>
      <c r="Q32" s="40"/>
      <c r="R32" s="40"/>
      <c r="S32" s="40"/>
      <c r="T32" s="43" t="s">
        <v>43</v>
      </c>
      <c r="U32" s="40"/>
      <c r="V32" s="40"/>
      <c r="W32" s="202">
        <f>ROUND(BA87+SUM(CE95:CE99),2)</f>
        <v>0</v>
      </c>
      <c r="X32" s="201"/>
      <c r="Y32" s="201"/>
      <c r="Z32" s="201"/>
      <c r="AA32" s="201"/>
      <c r="AB32" s="201"/>
      <c r="AC32" s="201"/>
      <c r="AD32" s="201"/>
      <c r="AE32" s="201"/>
      <c r="AF32" s="40"/>
      <c r="AG32" s="40"/>
      <c r="AH32" s="40"/>
      <c r="AI32" s="40"/>
      <c r="AJ32" s="40"/>
      <c r="AK32" s="202">
        <f>ROUND(AW87+SUM(BZ95:BZ99),2)</f>
        <v>0</v>
      </c>
      <c r="AL32" s="201"/>
      <c r="AM32" s="201"/>
      <c r="AN32" s="201"/>
      <c r="AO32" s="201"/>
      <c r="AP32" s="40"/>
      <c r="AQ32" s="44"/>
      <c r="BE32" s="219"/>
    </row>
    <row r="33" spans="2:57" s="2" customFormat="1" ht="14.45" hidden="1" customHeight="1">
      <c r="B33" s="39"/>
      <c r="C33" s="40"/>
      <c r="D33" s="40"/>
      <c r="E33" s="40"/>
      <c r="F33" s="41" t="s">
        <v>45</v>
      </c>
      <c r="G33" s="40"/>
      <c r="H33" s="40"/>
      <c r="I33" s="40"/>
      <c r="J33" s="40"/>
      <c r="K33" s="40"/>
      <c r="L33" s="200">
        <v>0.2</v>
      </c>
      <c r="M33" s="201"/>
      <c r="N33" s="201"/>
      <c r="O33" s="201"/>
      <c r="P33" s="40"/>
      <c r="Q33" s="40"/>
      <c r="R33" s="40"/>
      <c r="S33" s="40"/>
      <c r="T33" s="43" t="s">
        <v>43</v>
      </c>
      <c r="U33" s="40"/>
      <c r="V33" s="40"/>
      <c r="W33" s="202">
        <f>ROUND(BB87+SUM(CF95:CF99),2)</f>
        <v>0</v>
      </c>
      <c r="X33" s="201"/>
      <c r="Y33" s="201"/>
      <c r="Z33" s="201"/>
      <c r="AA33" s="201"/>
      <c r="AB33" s="201"/>
      <c r="AC33" s="201"/>
      <c r="AD33" s="201"/>
      <c r="AE33" s="201"/>
      <c r="AF33" s="40"/>
      <c r="AG33" s="40"/>
      <c r="AH33" s="40"/>
      <c r="AI33" s="40"/>
      <c r="AJ33" s="40"/>
      <c r="AK33" s="202">
        <v>0</v>
      </c>
      <c r="AL33" s="201"/>
      <c r="AM33" s="201"/>
      <c r="AN33" s="201"/>
      <c r="AO33" s="201"/>
      <c r="AP33" s="40"/>
      <c r="AQ33" s="44"/>
      <c r="BE33" s="219"/>
    </row>
    <row r="34" spans="2:57" s="2" customFormat="1" ht="14.45" hidden="1" customHeight="1">
      <c r="B34" s="39"/>
      <c r="C34" s="40"/>
      <c r="D34" s="40"/>
      <c r="E34" s="40"/>
      <c r="F34" s="41" t="s">
        <v>46</v>
      </c>
      <c r="G34" s="40"/>
      <c r="H34" s="40"/>
      <c r="I34" s="40"/>
      <c r="J34" s="40"/>
      <c r="K34" s="40"/>
      <c r="L34" s="200">
        <v>0.2</v>
      </c>
      <c r="M34" s="201"/>
      <c r="N34" s="201"/>
      <c r="O34" s="201"/>
      <c r="P34" s="40"/>
      <c r="Q34" s="40"/>
      <c r="R34" s="40"/>
      <c r="S34" s="40"/>
      <c r="T34" s="43" t="s">
        <v>43</v>
      </c>
      <c r="U34" s="40"/>
      <c r="V34" s="40"/>
      <c r="W34" s="202">
        <f>ROUND(BC87+SUM(CG95:CG99),2)</f>
        <v>0</v>
      </c>
      <c r="X34" s="201"/>
      <c r="Y34" s="201"/>
      <c r="Z34" s="201"/>
      <c r="AA34" s="201"/>
      <c r="AB34" s="201"/>
      <c r="AC34" s="201"/>
      <c r="AD34" s="201"/>
      <c r="AE34" s="201"/>
      <c r="AF34" s="40"/>
      <c r="AG34" s="40"/>
      <c r="AH34" s="40"/>
      <c r="AI34" s="40"/>
      <c r="AJ34" s="40"/>
      <c r="AK34" s="202">
        <v>0</v>
      </c>
      <c r="AL34" s="201"/>
      <c r="AM34" s="201"/>
      <c r="AN34" s="201"/>
      <c r="AO34" s="201"/>
      <c r="AP34" s="40"/>
      <c r="AQ34" s="44"/>
      <c r="BE34" s="219"/>
    </row>
    <row r="35" spans="2:57" s="2" customFormat="1" ht="14.45" hidden="1" customHeight="1">
      <c r="B35" s="39"/>
      <c r="C35" s="40"/>
      <c r="D35" s="40"/>
      <c r="E35" s="40"/>
      <c r="F35" s="41" t="s">
        <v>47</v>
      </c>
      <c r="G35" s="40"/>
      <c r="H35" s="40"/>
      <c r="I35" s="40"/>
      <c r="J35" s="40"/>
      <c r="K35" s="40"/>
      <c r="L35" s="200">
        <v>0</v>
      </c>
      <c r="M35" s="201"/>
      <c r="N35" s="201"/>
      <c r="O35" s="201"/>
      <c r="P35" s="40"/>
      <c r="Q35" s="40"/>
      <c r="R35" s="40"/>
      <c r="S35" s="40"/>
      <c r="T35" s="43" t="s">
        <v>43</v>
      </c>
      <c r="U35" s="40"/>
      <c r="V35" s="40"/>
      <c r="W35" s="202">
        <f>ROUND(BD87+SUM(CH95:CH99),2)</f>
        <v>0</v>
      </c>
      <c r="X35" s="201"/>
      <c r="Y35" s="201"/>
      <c r="Z35" s="201"/>
      <c r="AA35" s="201"/>
      <c r="AB35" s="201"/>
      <c r="AC35" s="201"/>
      <c r="AD35" s="201"/>
      <c r="AE35" s="201"/>
      <c r="AF35" s="40"/>
      <c r="AG35" s="40"/>
      <c r="AH35" s="40"/>
      <c r="AI35" s="40"/>
      <c r="AJ35" s="40"/>
      <c r="AK35" s="202">
        <v>0</v>
      </c>
      <c r="AL35" s="201"/>
      <c r="AM35" s="201"/>
      <c r="AN35" s="201"/>
      <c r="AO35" s="201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48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49</v>
      </c>
      <c r="U37" s="47"/>
      <c r="V37" s="47"/>
      <c r="W37" s="47"/>
      <c r="X37" s="212" t="s">
        <v>50</v>
      </c>
      <c r="Y37" s="213"/>
      <c r="Z37" s="213"/>
      <c r="AA37" s="213"/>
      <c r="AB37" s="213"/>
      <c r="AC37" s="47"/>
      <c r="AD37" s="47"/>
      <c r="AE37" s="47"/>
      <c r="AF37" s="47"/>
      <c r="AG37" s="47"/>
      <c r="AH37" s="47"/>
      <c r="AI37" s="47"/>
      <c r="AJ37" s="47"/>
      <c r="AK37" s="214">
        <f>SUM(AK29:AK35)</f>
        <v>0</v>
      </c>
      <c r="AL37" s="213"/>
      <c r="AM37" s="213"/>
      <c r="AN37" s="213"/>
      <c r="AO37" s="215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4"/>
      <c r="C49" s="35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52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>
      <c r="B58" s="34"/>
      <c r="C58" s="35"/>
      <c r="D58" s="54" t="s">
        <v>53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54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53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54</v>
      </c>
      <c r="AN58" s="55"/>
      <c r="AO58" s="57"/>
      <c r="AP58" s="35"/>
      <c r="AQ58" s="36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4"/>
      <c r="C60" s="35"/>
      <c r="D60" s="49" t="s">
        <v>55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56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>
      <c r="B69" s="34"/>
      <c r="C69" s="35"/>
      <c r="D69" s="54" t="s">
        <v>53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54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53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54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91" t="s">
        <v>57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2"/>
      <c r="AB76" s="192"/>
      <c r="AC76" s="192"/>
      <c r="AD76" s="192"/>
      <c r="AE76" s="192"/>
      <c r="AF76" s="192"/>
      <c r="AG76" s="192"/>
      <c r="AH76" s="192"/>
      <c r="AI76" s="192"/>
      <c r="AJ76" s="192"/>
      <c r="AK76" s="192"/>
      <c r="AL76" s="192"/>
      <c r="AM76" s="192"/>
      <c r="AN76" s="192"/>
      <c r="AO76" s="192"/>
      <c r="AP76" s="192"/>
      <c r="AQ76" s="36"/>
    </row>
    <row r="77" spans="2:43" s="3" customFormat="1" ht="14.45" customHeight="1">
      <c r="B77" s="64"/>
      <c r="C77" s="29" t="s">
        <v>14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2019-27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193" t="str">
        <f>K6</f>
        <v>Sociálne priestory  - Nová  radnica</v>
      </c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4"/>
      <c r="AG78" s="194"/>
      <c r="AH78" s="194"/>
      <c r="AI78" s="194"/>
      <c r="AJ78" s="194"/>
      <c r="AK78" s="194"/>
      <c r="AL78" s="194"/>
      <c r="AM78" s="194"/>
      <c r="AN78" s="194"/>
      <c r="AO78" s="194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29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č.p.69 Staré Mesto ,Bratislava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23</v>
      </c>
      <c r="AJ80" s="35"/>
      <c r="AK80" s="35"/>
      <c r="AL80" s="35"/>
      <c r="AM80" s="72" t="str">
        <f>IF(AN8= "","",AN8)</f>
        <v>27. 12. 2019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>
      <c r="B82" s="34"/>
      <c r="C82" s="29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Hlavné mesto SR Bratislava ,Primaciáne nám.č.1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31</v>
      </c>
      <c r="AJ82" s="35"/>
      <c r="AK82" s="35"/>
      <c r="AL82" s="35"/>
      <c r="AM82" s="195" t="str">
        <f>IF(E17="","",E17)</f>
        <v>TVAR architekti s.r.o., Karadžičova 41,81107 Brati</v>
      </c>
      <c r="AN82" s="195"/>
      <c r="AO82" s="195"/>
      <c r="AP82" s="195"/>
      <c r="AQ82" s="36"/>
      <c r="AS82" s="196" t="s">
        <v>58</v>
      </c>
      <c r="AT82" s="197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5">
      <c r="B83" s="34"/>
      <c r="C83" s="29" t="s">
        <v>29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35</v>
      </c>
      <c r="AJ83" s="35"/>
      <c r="AK83" s="35"/>
      <c r="AL83" s="35"/>
      <c r="AM83" s="195" t="str">
        <f>IF(E20="","",E20)</f>
        <v xml:space="preserve"> </v>
      </c>
      <c r="AN83" s="195"/>
      <c r="AO83" s="195"/>
      <c r="AP83" s="195"/>
      <c r="AQ83" s="36"/>
      <c r="AS83" s="198"/>
      <c r="AT83" s="199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8"/>
      <c r="AT84" s="199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207" t="s">
        <v>59</v>
      </c>
      <c r="D85" s="208"/>
      <c r="E85" s="208"/>
      <c r="F85" s="208"/>
      <c r="G85" s="208"/>
      <c r="H85" s="74"/>
      <c r="I85" s="209" t="s">
        <v>60</v>
      </c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9" t="s">
        <v>61</v>
      </c>
      <c r="AH85" s="208"/>
      <c r="AI85" s="208"/>
      <c r="AJ85" s="208"/>
      <c r="AK85" s="208"/>
      <c r="AL85" s="208"/>
      <c r="AM85" s="208"/>
      <c r="AN85" s="209" t="s">
        <v>62</v>
      </c>
      <c r="AO85" s="208"/>
      <c r="AP85" s="210"/>
      <c r="AQ85" s="36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11">
        <f>ROUND(SUM(AG88:AG92),2)</f>
        <v>0</v>
      </c>
      <c r="AH87" s="211"/>
      <c r="AI87" s="211"/>
      <c r="AJ87" s="211"/>
      <c r="AK87" s="211"/>
      <c r="AL87" s="211"/>
      <c r="AM87" s="211"/>
      <c r="AN87" s="206">
        <f t="shared" ref="AN87:AN92" si="0">SUM(AG87,AT87)</f>
        <v>0</v>
      </c>
      <c r="AO87" s="206"/>
      <c r="AP87" s="206"/>
      <c r="AQ87" s="70"/>
      <c r="AS87" s="81">
        <f>ROUND(SUM(AS88:AS92),2)</f>
        <v>0</v>
      </c>
      <c r="AT87" s="82">
        <f t="shared" ref="AT87:AT92" si="1">ROUND(SUM(AV87:AW87),2)</f>
        <v>0</v>
      </c>
      <c r="AU87" s="83">
        <f>ROUND(SUM(AU88:AU92),5)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ROUND(SUM(AZ88:AZ92),2)</f>
        <v>0</v>
      </c>
      <c r="BA87" s="82">
        <f>ROUND(SUM(BA88:BA92),2)</f>
        <v>0</v>
      </c>
      <c r="BB87" s="82">
        <f>ROUND(SUM(BB88:BB92),2)</f>
        <v>0</v>
      </c>
      <c r="BC87" s="82">
        <f>ROUND(SUM(BC88:BC92),2)</f>
        <v>0</v>
      </c>
      <c r="BD87" s="84">
        <f>ROUND(SUM(BD88:BD92),2)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89" s="5" customFormat="1" ht="16.5" customHeight="1">
      <c r="A88" s="87" t="s">
        <v>82</v>
      </c>
      <c r="B88" s="88"/>
      <c r="C88" s="89"/>
      <c r="D88" s="205" t="s">
        <v>83</v>
      </c>
      <c r="E88" s="205"/>
      <c r="F88" s="205"/>
      <c r="G88" s="205"/>
      <c r="H88" s="205"/>
      <c r="I88" s="90"/>
      <c r="J88" s="205" t="s">
        <v>84</v>
      </c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  <c r="AB88" s="205"/>
      <c r="AC88" s="205"/>
      <c r="AD88" s="205"/>
      <c r="AE88" s="205"/>
      <c r="AF88" s="205"/>
      <c r="AG88" s="189">
        <f>'27-1 - ASR'!M30</f>
        <v>0</v>
      </c>
      <c r="AH88" s="190"/>
      <c r="AI88" s="190"/>
      <c r="AJ88" s="190"/>
      <c r="AK88" s="190"/>
      <c r="AL88" s="190"/>
      <c r="AM88" s="190"/>
      <c r="AN88" s="189">
        <f t="shared" si="0"/>
        <v>0</v>
      </c>
      <c r="AO88" s="190"/>
      <c r="AP88" s="190"/>
      <c r="AQ88" s="91"/>
      <c r="AS88" s="92">
        <f>'27-1 - ASR'!M28</f>
        <v>0</v>
      </c>
      <c r="AT88" s="93">
        <f t="shared" si="1"/>
        <v>0</v>
      </c>
      <c r="AU88" s="94">
        <f>'27-1 - ASR'!W128</f>
        <v>0</v>
      </c>
      <c r="AV88" s="93">
        <f>'27-1 - ASR'!M32</f>
        <v>0</v>
      </c>
      <c r="AW88" s="93">
        <f>'27-1 - ASR'!M33</f>
        <v>0</v>
      </c>
      <c r="AX88" s="93">
        <f>'27-1 - ASR'!M34</f>
        <v>0</v>
      </c>
      <c r="AY88" s="93">
        <f>'27-1 - ASR'!M35</f>
        <v>0</v>
      </c>
      <c r="AZ88" s="93">
        <f>'27-1 - ASR'!H32</f>
        <v>0</v>
      </c>
      <c r="BA88" s="93">
        <f>'27-1 - ASR'!H33</f>
        <v>0</v>
      </c>
      <c r="BB88" s="93">
        <f>'27-1 - ASR'!H34</f>
        <v>0</v>
      </c>
      <c r="BC88" s="93">
        <f>'27-1 - ASR'!H35</f>
        <v>0</v>
      </c>
      <c r="BD88" s="95">
        <f>'27-1 - ASR'!H36</f>
        <v>0</v>
      </c>
      <c r="BT88" s="96" t="s">
        <v>85</v>
      </c>
      <c r="BV88" s="96" t="s">
        <v>79</v>
      </c>
      <c r="BW88" s="96" t="s">
        <v>86</v>
      </c>
      <c r="BX88" s="96" t="s">
        <v>80</v>
      </c>
    </row>
    <row r="89" spans="1:89" s="5" customFormat="1" ht="16.5" customHeight="1">
      <c r="A89" s="87" t="s">
        <v>82</v>
      </c>
      <c r="B89" s="88"/>
      <c r="C89" s="89"/>
      <c r="D89" s="205" t="s">
        <v>87</v>
      </c>
      <c r="E89" s="205"/>
      <c r="F89" s="205"/>
      <c r="G89" s="205"/>
      <c r="H89" s="205"/>
      <c r="I89" s="90"/>
      <c r="J89" s="205" t="s">
        <v>88</v>
      </c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5"/>
      <c r="AD89" s="205"/>
      <c r="AE89" s="205"/>
      <c r="AF89" s="205"/>
      <c r="AG89" s="189">
        <f>'27-2 - Eli'!M30</f>
        <v>0</v>
      </c>
      <c r="AH89" s="190"/>
      <c r="AI89" s="190"/>
      <c r="AJ89" s="190"/>
      <c r="AK89" s="190"/>
      <c r="AL89" s="190"/>
      <c r="AM89" s="190"/>
      <c r="AN89" s="189">
        <f t="shared" si="0"/>
        <v>0</v>
      </c>
      <c r="AO89" s="190"/>
      <c r="AP89" s="190"/>
      <c r="AQ89" s="91"/>
      <c r="AS89" s="92">
        <f>'27-2 - Eli'!M28</f>
        <v>0</v>
      </c>
      <c r="AT89" s="93">
        <f t="shared" si="1"/>
        <v>0</v>
      </c>
      <c r="AU89" s="94">
        <f>'27-2 - Eli'!W123</f>
        <v>0</v>
      </c>
      <c r="AV89" s="93">
        <f>'27-2 - Eli'!M32</f>
        <v>0</v>
      </c>
      <c r="AW89" s="93">
        <f>'27-2 - Eli'!M33</f>
        <v>0</v>
      </c>
      <c r="AX89" s="93">
        <f>'27-2 - Eli'!M34</f>
        <v>0</v>
      </c>
      <c r="AY89" s="93">
        <f>'27-2 - Eli'!M35</f>
        <v>0</v>
      </c>
      <c r="AZ89" s="93">
        <f>'27-2 - Eli'!H32</f>
        <v>0</v>
      </c>
      <c r="BA89" s="93">
        <f>'27-2 - Eli'!H33</f>
        <v>0</v>
      </c>
      <c r="BB89" s="93">
        <f>'27-2 - Eli'!H34</f>
        <v>0</v>
      </c>
      <c r="BC89" s="93">
        <f>'27-2 - Eli'!H35</f>
        <v>0</v>
      </c>
      <c r="BD89" s="95">
        <f>'27-2 - Eli'!H36</f>
        <v>0</v>
      </c>
      <c r="BT89" s="96" t="s">
        <v>85</v>
      </c>
      <c r="BV89" s="96" t="s">
        <v>79</v>
      </c>
      <c r="BW89" s="96" t="s">
        <v>89</v>
      </c>
      <c r="BX89" s="96" t="s">
        <v>80</v>
      </c>
    </row>
    <row r="90" spans="1:89" s="5" customFormat="1" ht="16.5" customHeight="1">
      <c r="A90" s="87" t="s">
        <v>82</v>
      </c>
      <c r="B90" s="88"/>
      <c r="C90" s="89"/>
      <c r="D90" s="205" t="s">
        <v>90</v>
      </c>
      <c r="E90" s="205"/>
      <c r="F90" s="205"/>
      <c r="G90" s="205"/>
      <c r="H90" s="205"/>
      <c r="I90" s="90"/>
      <c r="J90" s="205" t="s">
        <v>91</v>
      </c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  <c r="X90" s="205"/>
      <c r="Y90" s="205"/>
      <c r="Z90" s="205"/>
      <c r="AA90" s="205"/>
      <c r="AB90" s="205"/>
      <c r="AC90" s="205"/>
      <c r="AD90" s="205"/>
      <c r="AE90" s="205"/>
      <c r="AF90" s="205"/>
      <c r="AG90" s="189">
        <f>'27-3 - VZT'!M30</f>
        <v>0</v>
      </c>
      <c r="AH90" s="190"/>
      <c r="AI90" s="190"/>
      <c r="AJ90" s="190"/>
      <c r="AK90" s="190"/>
      <c r="AL90" s="190"/>
      <c r="AM90" s="190"/>
      <c r="AN90" s="189">
        <f t="shared" si="0"/>
        <v>0</v>
      </c>
      <c r="AO90" s="190"/>
      <c r="AP90" s="190"/>
      <c r="AQ90" s="91"/>
      <c r="AS90" s="92">
        <f>'27-3 - VZT'!M28</f>
        <v>0</v>
      </c>
      <c r="AT90" s="93">
        <f t="shared" si="1"/>
        <v>0</v>
      </c>
      <c r="AU90" s="94">
        <f>'27-3 - VZT'!W119</f>
        <v>0</v>
      </c>
      <c r="AV90" s="93">
        <f>'27-3 - VZT'!M32</f>
        <v>0</v>
      </c>
      <c r="AW90" s="93">
        <f>'27-3 - VZT'!M33</f>
        <v>0</v>
      </c>
      <c r="AX90" s="93">
        <f>'27-3 - VZT'!M34</f>
        <v>0</v>
      </c>
      <c r="AY90" s="93">
        <f>'27-3 - VZT'!M35</f>
        <v>0</v>
      </c>
      <c r="AZ90" s="93">
        <f>'27-3 - VZT'!H32</f>
        <v>0</v>
      </c>
      <c r="BA90" s="93">
        <f>'27-3 - VZT'!H33</f>
        <v>0</v>
      </c>
      <c r="BB90" s="93">
        <f>'27-3 - VZT'!H34</f>
        <v>0</v>
      </c>
      <c r="BC90" s="93">
        <f>'27-3 - VZT'!H35</f>
        <v>0</v>
      </c>
      <c r="BD90" s="95">
        <f>'27-3 - VZT'!H36</f>
        <v>0</v>
      </c>
      <c r="BT90" s="96" t="s">
        <v>85</v>
      </c>
      <c r="BV90" s="96" t="s">
        <v>79</v>
      </c>
      <c r="BW90" s="96" t="s">
        <v>92</v>
      </c>
      <c r="BX90" s="96" t="s">
        <v>80</v>
      </c>
    </row>
    <row r="91" spans="1:89" s="5" customFormat="1" ht="16.5" customHeight="1">
      <c r="A91" s="87" t="s">
        <v>82</v>
      </c>
      <c r="B91" s="88"/>
      <c r="C91" s="89"/>
      <c r="D91" s="205" t="s">
        <v>93</v>
      </c>
      <c r="E91" s="205"/>
      <c r="F91" s="205"/>
      <c r="G91" s="205"/>
      <c r="H91" s="205"/>
      <c r="I91" s="90"/>
      <c r="J91" s="205" t="s">
        <v>94</v>
      </c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  <c r="X91" s="205"/>
      <c r="Y91" s="205"/>
      <c r="Z91" s="205"/>
      <c r="AA91" s="205"/>
      <c r="AB91" s="205"/>
      <c r="AC91" s="205"/>
      <c r="AD91" s="205"/>
      <c r="AE91" s="205"/>
      <c r="AF91" s="205"/>
      <c r="AG91" s="189">
        <f>'27-4 - ZTI - Zdravotechnika'!M30</f>
        <v>0</v>
      </c>
      <c r="AH91" s="190"/>
      <c r="AI91" s="190"/>
      <c r="AJ91" s="190"/>
      <c r="AK91" s="190"/>
      <c r="AL91" s="190"/>
      <c r="AM91" s="190"/>
      <c r="AN91" s="189">
        <f t="shared" si="0"/>
        <v>0</v>
      </c>
      <c r="AO91" s="190"/>
      <c r="AP91" s="190"/>
      <c r="AQ91" s="91"/>
      <c r="AS91" s="92">
        <f>'27-4 - ZTI - Zdravotechnika'!M28</f>
        <v>0</v>
      </c>
      <c r="AT91" s="93">
        <f t="shared" si="1"/>
        <v>0</v>
      </c>
      <c r="AU91" s="94">
        <f>'27-4 - ZTI - Zdravotechnika'!W127</f>
        <v>0</v>
      </c>
      <c r="AV91" s="93">
        <f>'27-4 - ZTI - Zdravotechnika'!M32</f>
        <v>0</v>
      </c>
      <c r="AW91" s="93">
        <f>'27-4 - ZTI - Zdravotechnika'!M33</f>
        <v>0</v>
      </c>
      <c r="AX91" s="93">
        <f>'27-4 - ZTI - Zdravotechnika'!M34</f>
        <v>0</v>
      </c>
      <c r="AY91" s="93">
        <f>'27-4 - ZTI - Zdravotechnika'!M35</f>
        <v>0</v>
      </c>
      <c r="AZ91" s="93">
        <f>'27-4 - ZTI - Zdravotechnika'!H32</f>
        <v>0</v>
      </c>
      <c r="BA91" s="93">
        <f>'27-4 - ZTI - Zdravotechnika'!H33</f>
        <v>0</v>
      </c>
      <c r="BB91" s="93">
        <f>'27-4 - ZTI - Zdravotechnika'!H34</f>
        <v>0</v>
      </c>
      <c r="BC91" s="93">
        <f>'27-4 - ZTI - Zdravotechnika'!H35</f>
        <v>0</v>
      </c>
      <c r="BD91" s="95">
        <f>'27-4 - ZTI - Zdravotechnika'!H36</f>
        <v>0</v>
      </c>
      <c r="BT91" s="96" t="s">
        <v>85</v>
      </c>
      <c r="BV91" s="96" t="s">
        <v>79</v>
      </c>
      <c r="BW91" s="96" t="s">
        <v>95</v>
      </c>
      <c r="BX91" s="96" t="s">
        <v>80</v>
      </c>
    </row>
    <row r="92" spans="1:89" s="5" customFormat="1" ht="16.5" customHeight="1">
      <c r="A92" s="87" t="s">
        <v>82</v>
      </c>
      <c r="B92" s="88"/>
      <c r="C92" s="89"/>
      <c r="D92" s="205" t="s">
        <v>96</v>
      </c>
      <c r="E92" s="205"/>
      <c r="F92" s="205"/>
      <c r="G92" s="205"/>
      <c r="H92" s="205"/>
      <c r="I92" s="90"/>
      <c r="J92" s="205" t="s">
        <v>97</v>
      </c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189">
        <f>'27-5 - UK - Vykurovanie'!M30</f>
        <v>0</v>
      </c>
      <c r="AH92" s="190"/>
      <c r="AI92" s="190"/>
      <c r="AJ92" s="190"/>
      <c r="AK92" s="190"/>
      <c r="AL92" s="190"/>
      <c r="AM92" s="190"/>
      <c r="AN92" s="189">
        <f t="shared" si="0"/>
        <v>0</v>
      </c>
      <c r="AO92" s="190"/>
      <c r="AP92" s="190"/>
      <c r="AQ92" s="91"/>
      <c r="AS92" s="97">
        <f>'27-5 - UK - Vykurovanie'!M28</f>
        <v>0</v>
      </c>
      <c r="AT92" s="98">
        <f t="shared" si="1"/>
        <v>0</v>
      </c>
      <c r="AU92" s="99">
        <f>'27-5 - UK - Vykurovanie'!W125</f>
        <v>0</v>
      </c>
      <c r="AV92" s="98">
        <f>'27-5 - UK - Vykurovanie'!M32</f>
        <v>0</v>
      </c>
      <c r="AW92" s="98">
        <f>'27-5 - UK - Vykurovanie'!M33</f>
        <v>0</v>
      </c>
      <c r="AX92" s="98">
        <f>'27-5 - UK - Vykurovanie'!M34</f>
        <v>0</v>
      </c>
      <c r="AY92" s="98">
        <f>'27-5 - UK - Vykurovanie'!M35</f>
        <v>0</v>
      </c>
      <c r="AZ92" s="98">
        <f>'27-5 - UK - Vykurovanie'!H32</f>
        <v>0</v>
      </c>
      <c r="BA92" s="98">
        <f>'27-5 - UK - Vykurovanie'!H33</f>
        <v>0</v>
      </c>
      <c r="BB92" s="98">
        <f>'27-5 - UK - Vykurovanie'!H34</f>
        <v>0</v>
      </c>
      <c r="BC92" s="98">
        <f>'27-5 - UK - Vykurovanie'!H35</f>
        <v>0</v>
      </c>
      <c r="BD92" s="100">
        <f>'27-5 - UK - Vykurovanie'!H36</f>
        <v>0</v>
      </c>
      <c r="BT92" s="96" t="s">
        <v>85</v>
      </c>
      <c r="BV92" s="96" t="s">
        <v>79</v>
      </c>
      <c r="BW92" s="96" t="s">
        <v>98</v>
      </c>
      <c r="BX92" s="96" t="s">
        <v>80</v>
      </c>
    </row>
    <row r="93" spans="1:89">
      <c r="B93" s="22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3"/>
    </row>
    <row r="94" spans="1:89" s="1" customFormat="1" ht="30" customHeight="1">
      <c r="B94" s="34"/>
      <c r="C94" s="79" t="s">
        <v>99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206">
        <f>ROUND(SUM(AG95:AG98),2)</f>
        <v>0</v>
      </c>
      <c r="AH94" s="206"/>
      <c r="AI94" s="206"/>
      <c r="AJ94" s="206"/>
      <c r="AK94" s="206"/>
      <c r="AL94" s="206"/>
      <c r="AM94" s="206"/>
      <c r="AN94" s="206">
        <f>ROUND(SUM(AN95:AN98),2)</f>
        <v>0</v>
      </c>
      <c r="AO94" s="206"/>
      <c r="AP94" s="206"/>
      <c r="AQ94" s="36"/>
      <c r="AS94" s="75" t="s">
        <v>100</v>
      </c>
      <c r="AT94" s="76" t="s">
        <v>101</v>
      </c>
      <c r="AU94" s="76" t="s">
        <v>41</v>
      </c>
      <c r="AV94" s="77" t="s">
        <v>64</v>
      </c>
    </row>
    <row r="95" spans="1:89" s="1" customFormat="1" ht="19.899999999999999" customHeight="1">
      <c r="B95" s="34"/>
      <c r="C95" s="35"/>
      <c r="D95" s="101" t="s">
        <v>102</v>
      </c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187">
        <f>ROUND(AG87*AS95,2)</f>
        <v>0</v>
      </c>
      <c r="AH95" s="188"/>
      <c r="AI95" s="188"/>
      <c r="AJ95" s="188"/>
      <c r="AK95" s="188"/>
      <c r="AL95" s="188"/>
      <c r="AM95" s="188"/>
      <c r="AN95" s="188">
        <f>ROUND(AG95+AV95,2)</f>
        <v>0</v>
      </c>
      <c r="AO95" s="188"/>
      <c r="AP95" s="188"/>
      <c r="AQ95" s="36"/>
      <c r="AS95" s="102">
        <v>0</v>
      </c>
      <c r="AT95" s="103" t="s">
        <v>103</v>
      </c>
      <c r="AU95" s="103" t="s">
        <v>42</v>
      </c>
      <c r="AV95" s="104">
        <f>ROUND(IF(AU95="základná",AG95*L31,IF(AU95="znížená",AG95*L32,0)),2)</f>
        <v>0</v>
      </c>
      <c r="BV95" s="18" t="s">
        <v>104</v>
      </c>
      <c r="BY95" s="105">
        <f>IF(AU95="základná",AV95,0)</f>
        <v>0</v>
      </c>
      <c r="BZ95" s="105">
        <f>IF(AU95="znížená",AV95,0)</f>
        <v>0</v>
      </c>
      <c r="CA95" s="105">
        <v>0</v>
      </c>
      <c r="CB95" s="105">
        <v>0</v>
      </c>
      <c r="CC95" s="105">
        <v>0</v>
      </c>
      <c r="CD95" s="105">
        <f>IF(AU95="základná",AG95,0)</f>
        <v>0</v>
      </c>
      <c r="CE95" s="105">
        <f>IF(AU95="znížená",AG95,0)</f>
        <v>0</v>
      </c>
      <c r="CF95" s="105">
        <f>IF(AU95="zákl. prenesená",AG95,0)</f>
        <v>0</v>
      </c>
      <c r="CG95" s="105">
        <f>IF(AU95="zníž. prenesená",AG95,0)</f>
        <v>0</v>
      </c>
      <c r="CH95" s="105">
        <f>IF(AU95="nulová",AG95,0)</f>
        <v>0</v>
      </c>
      <c r="CI95" s="18">
        <f>IF(AU95="základná",1,IF(AU95="znížená",2,IF(AU95="zákl. prenesená",4,IF(AU95="zníž. prenesená",5,3))))</f>
        <v>1</v>
      </c>
      <c r="CJ95" s="18">
        <f>IF(AT95="stavebná časť",1,IF(8895="investičná časť",2,3))</f>
        <v>1</v>
      </c>
      <c r="CK95" s="18" t="str">
        <f>IF(D95="Vyplň vlastné","","x")</f>
        <v>x</v>
      </c>
    </row>
    <row r="96" spans="1:89" s="1" customFormat="1" ht="19.899999999999999" customHeight="1">
      <c r="B96" s="34"/>
      <c r="C96" s="35"/>
      <c r="D96" s="203" t="s">
        <v>105</v>
      </c>
      <c r="E96" s="204"/>
      <c r="F96" s="204"/>
      <c r="G96" s="204"/>
      <c r="H96" s="204"/>
      <c r="I96" s="204"/>
      <c r="J96" s="204"/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35"/>
      <c r="AD96" s="35"/>
      <c r="AE96" s="35"/>
      <c r="AF96" s="35"/>
      <c r="AG96" s="187">
        <f>AG87*AS96</f>
        <v>0</v>
      </c>
      <c r="AH96" s="188"/>
      <c r="AI96" s="188"/>
      <c r="AJ96" s="188"/>
      <c r="AK96" s="188"/>
      <c r="AL96" s="188"/>
      <c r="AM96" s="188"/>
      <c r="AN96" s="188">
        <f>AG96+AV96</f>
        <v>0</v>
      </c>
      <c r="AO96" s="188"/>
      <c r="AP96" s="188"/>
      <c r="AQ96" s="36"/>
      <c r="AS96" s="106">
        <v>0</v>
      </c>
      <c r="AT96" s="107" t="s">
        <v>103</v>
      </c>
      <c r="AU96" s="107" t="s">
        <v>42</v>
      </c>
      <c r="AV96" s="108">
        <f>ROUND(IF(AU96="nulová",0,IF(OR(AU96="základná",AU96="zákl. prenesená"),AG96*L31,AG96*L32)),2)</f>
        <v>0</v>
      </c>
      <c r="BV96" s="18" t="s">
        <v>106</v>
      </c>
      <c r="BY96" s="105">
        <f>IF(AU96="základná",AV96,0)</f>
        <v>0</v>
      </c>
      <c r="BZ96" s="105">
        <f>IF(AU96="znížená",AV96,0)</f>
        <v>0</v>
      </c>
      <c r="CA96" s="105">
        <f>IF(AU96="zákl. prenesená",AV96,0)</f>
        <v>0</v>
      </c>
      <c r="CB96" s="105">
        <f>IF(AU96="zníž. prenesená",AV96,0)</f>
        <v>0</v>
      </c>
      <c r="CC96" s="105">
        <f>IF(AU96="nulová",AV96,0)</f>
        <v>0</v>
      </c>
      <c r="CD96" s="105">
        <f>IF(AU96="základná",AG96,0)</f>
        <v>0</v>
      </c>
      <c r="CE96" s="105">
        <f>IF(AU96="znížená",AG96,0)</f>
        <v>0</v>
      </c>
      <c r="CF96" s="105">
        <f>IF(AU96="zákl. prenesená",AG96,0)</f>
        <v>0</v>
      </c>
      <c r="CG96" s="105">
        <f>IF(AU96="zníž. prenesená",AG96,0)</f>
        <v>0</v>
      </c>
      <c r="CH96" s="105">
        <f>IF(AU96="nulová",AG96,0)</f>
        <v>0</v>
      </c>
      <c r="CI96" s="18">
        <f>IF(AU96="základná",1,IF(AU96="znížená",2,IF(AU96="zákl. prenesená",4,IF(AU96="zníž. prenesená",5,3))))</f>
        <v>1</v>
      </c>
      <c r="CJ96" s="18">
        <f>IF(AT96="stavebná časť",1,IF(8896="investičná časť",2,3))</f>
        <v>1</v>
      </c>
      <c r="CK96" s="18" t="str">
        <f>IF(D96="Vyplň vlastné","","x")</f>
        <v/>
      </c>
    </row>
    <row r="97" spans="2:89" s="1" customFormat="1" ht="19.899999999999999" customHeight="1">
      <c r="B97" s="34"/>
      <c r="C97" s="35"/>
      <c r="D97" s="203" t="s">
        <v>105</v>
      </c>
      <c r="E97" s="204"/>
      <c r="F97" s="204"/>
      <c r="G97" s="204"/>
      <c r="H97" s="204"/>
      <c r="I97" s="204"/>
      <c r="J97" s="204"/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35"/>
      <c r="AD97" s="35"/>
      <c r="AE97" s="35"/>
      <c r="AF97" s="35"/>
      <c r="AG97" s="187">
        <f>AG87*AS97</f>
        <v>0</v>
      </c>
      <c r="AH97" s="188"/>
      <c r="AI97" s="188"/>
      <c r="AJ97" s="188"/>
      <c r="AK97" s="188"/>
      <c r="AL97" s="188"/>
      <c r="AM97" s="188"/>
      <c r="AN97" s="188">
        <f>AG97+AV97</f>
        <v>0</v>
      </c>
      <c r="AO97" s="188"/>
      <c r="AP97" s="188"/>
      <c r="AQ97" s="36"/>
      <c r="AS97" s="106">
        <v>0</v>
      </c>
      <c r="AT97" s="107" t="s">
        <v>103</v>
      </c>
      <c r="AU97" s="107" t="s">
        <v>42</v>
      </c>
      <c r="AV97" s="108">
        <f>ROUND(IF(AU97="nulová",0,IF(OR(AU97="základná",AU97="zákl. prenesená"),AG97*L31,AG97*L32)),2)</f>
        <v>0</v>
      </c>
      <c r="BV97" s="18" t="s">
        <v>106</v>
      </c>
      <c r="BY97" s="105">
        <f>IF(AU97="základná",AV97,0)</f>
        <v>0</v>
      </c>
      <c r="BZ97" s="105">
        <f>IF(AU97="znížená",AV97,0)</f>
        <v>0</v>
      </c>
      <c r="CA97" s="105">
        <f>IF(AU97="zákl. prenesená",AV97,0)</f>
        <v>0</v>
      </c>
      <c r="CB97" s="105">
        <f>IF(AU97="zníž. prenesená",AV97,0)</f>
        <v>0</v>
      </c>
      <c r="CC97" s="105">
        <f>IF(AU97="nulová",AV97,0)</f>
        <v>0</v>
      </c>
      <c r="CD97" s="105">
        <f>IF(AU97="základná",AG97,0)</f>
        <v>0</v>
      </c>
      <c r="CE97" s="105">
        <f>IF(AU97="znížená",AG97,0)</f>
        <v>0</v>
      </c>
      <c r="CF97" s="105">
        <f>IF(AU97="zákl. prenesená",AG97,0)</f>
        <v>0</v>
      </c>
      <c r="CG97" s="105">
        <f>IF(AU97="zníž. prenesená",AG97,0)</f>
        <v>0</v>
      </c>
      <c r="CH97" s="105">
        <f>IF(AU97="nulová",AG97,0)</f>
        <v>0</v>
      </c>
      <c r="CI97" s="18">
        <f>IF(AU97="základná",1,IF(AU97="znížená",2,IF(AU97="zákl. prenesená",4,IF(AU97="zníž. prenesená",5,3))))</f>
        <v>1</v>
      </c>
      <c r="CJ97" s="18">
        <f>IF(AT97="stavebná časť",1,IF(8897="investičná časť",2,3))</f>
        <v>1</v>
      </c>
      <c r="CK97" s="18" t="str">
        <f>IF(D97="Vyplň vlastné","","x")</f>
        <v/>
      </c>
    </row>
    <row r="98" spans="2:89" s="1" customFormat="1" ht="19.899999999999999" customHeight="1">
      <c r="B98" s="34"/>
      <c r="C98" s="35"/>
      <c r="D98" s="203" t="s">
        <v>105</v>
      </c>
      <c r="E98" s="204"/>
      <c r="F98" s="204"/>
      <c r="G98" s="204"/>
      <c r="H98" s="204"/>
      <c r="I98" s="204"/>
      <c r="J98" s="204"/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35"/>
      <c r="AD98" s="35"/>
      <c r="AE98" s="35"/>
      <c r="AF98" s="35"/>
      <c r="AG98" s="187">
        <f>AG87*AS98</f>
        <v>0</v>
      </c>
      <c r="AH98" s="188"/>
      <c r="AI98" s="188"/>
      <c r="AJ98" s="188"/>
      <c r="AK98" s="188"/>
      <c r="AL98" s="188"/>
      <c r="AM98" s="188"/>
      <c r="AN98" s="188">
        <f>AG98+AV98</f>
        <v>0</v>
      </c>
      <c r="AO98" s="188"/>
      <c r="AP98" s="188"/>
      <c r="AQ98" s="36"/>
      <c r="AS98" s="109">
        <v>0</v>
      </c>
      <c r="AT98" s="110" t="s">
        <v>103</v>
      </c>
      <c r="AU98" s="110" t="s">
        <v>42</v>
      </c>
      <c r="AV98" s="111">
        <f>ROUND(IF(AU98="nulová",0,IF(OR(AU98="základná",AU98="zákl. prenesená"),AG98*L31,AG98*L32)),2)</f>
        <v>0</v>
      </c>
      <c r="BV98" s="18" t="s">
        <v>106</v>
      </c>
      <c r="BY98" s="105">
        <f>IF(AU98="základná",AV98,0)</f>
        <v>0</v>
      </c>
      <c r="BZ98" s="105">
        <f>IF(AU98="znížená",AV98,0)</f>
        <v>0</v>
      </c>
      <c r="CA98" s="105">
        <f>IF(AU98="zákl. prenesená",AV98,0)</f>
        <v>0</v>
      </c>
      <c r="CB98" s="105">
        <f>IF(AU98="zníž. prenesená",AV98,0)</f>
        <v>0</v>
      </c>
      <c r="CC98" s="105">
        <f>IF(AU98="nulová",AV98,0)</f>
        <v>0</v>
      </c>
      <c r="CD98" s="105">
        <f>IF(AU98="základná",AG98,0)</f>
        <v>0</v>
      </c>
      <c r="CE98" s="105">
        <f>IF(AU98="znížená",AG98,0)</f>
        <v>0</v>
      </c>
      <c r="CF98" s="105">
        <f>IF(AU98="zákl. prenesená",AG98,0)</f>
        <v>0</v>
      </c>
      <c r="CG98" s="105">
        <f>IF(AU98="zníž. prenesená",AG98,0)</f>
        <v>0</v>
      </c>
      <c r="CH98" s="105">
        <f>IF(AU98="nulová",AG98,0)</f>
        <v>0</v>
      </c>
      <c r="CI98" s="18">
        <f>IF(AU98="základná",1,IF(AU98="znížená",2,IF(AU98="zákl. prenesená",4,IF(AU98="zníž. prenesená",5,3))))</f>
        <v>1</v>
      </c>
      <c r="CJ98" s="18">
        <f>IF(AT98="stavebná časť",1,IF(8898="investičná časť",2,3))</f>
        <v>1</v>
      </c>
      <c r="CK98" s="18" t="str">
        <f>IF(D98="Vyplň vlastné","","x")</f>
        <v/>
      </c>
    </row>
    <row r="99" spans="2:89" s="1" customFormat="1" ht="10.9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6"/>
    </row>
    <row r="100" spans="2:89" s="1" customFormat="1" ht="30" customHeight="1">
      <c r="B100" s="34"/>
      <c r="C100" s="112" t="s">
        <v>107</v>
      </c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84">
        <f>ROUND(AG87+AG94,2)</f>
        <v>0</v>
      </c>
      <c r="AH100" s="184"/>
      <c r="AI100" s="184"/>
      <c r="AJ100" s="184"/>
      <c r="AK100" s="184"/>
      <c r="AL100" s="184"/>
      <c r="AM100" s="184"/>
      <c r="AN100" s="184">
        <f>AN87+AN94</f>
        <v>0</v>
      </c>
      <c r="AO100" s="184"/>
      <c r="AP100" s="184"/>
      <c r="AQ100" s="36"/>
    </row>
    <row r="101" spans="2:89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60"/>
    </row>
  </sheetData>
  <mergeCells count="74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4:AM94"/>
    <mergeCell ref="AN94:AP94"/>
    <mergeCell ref="D89:H89"/>
    <mergeCell ref="J89:AF89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N97:AP97"/>
    <mergeCell ref="D98:AB98"/>
    <mergeCell ref="AG98:AM98"/>
    <mergeCell ref="AN98:AP98"/>
    <mergeCell ref="D96:AB96"/>
    <mergeCell ref="AG96:AM96"/>
    <mergeCell ref="AN96:AP96"/>
    <mergeCell ref="AG100:AM100"/>
    <mergeCell ref="AN100:AP100"/>
    <mergeCell ref="AR2:BE2"/>
    <mergeCell ref="AG95:AM95"/>
    <mergeCell ref="AN95:AP95"/>
    <mergeCell ref="AN89:AP89"/>
    <mergeCell ref="AG89:AM89"/>
    <mergeCell ref="C76:AP76"/>
    <mergeCell ref="L78:AO78"/>
    <mergeCell ref="AM82:AP82"/>
    <mergeCell ref="AS82:AT84"/>
    <mergeCell ref="AM83:AP83"/>
    <mergeCell ref="L35:O35"/>
    <mergeCell ref="W35:AE35"/>
    <mergeCell ref="D97:AB97"/>
    <mergeCell ref="AG97:AM97"/>
  </mergeCells>
  <dataValidations count="2">
    <dataValidation type="list" allowBlank="1" showInputMessage="1" showErrorMessage="1" error="Povolené sú hodnoty základná, znížená, nulová." sqref="AU95:AU99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5:AT99" xr:uid="{00000000-0002-0000-0000-000001000000}">
      <formula1>"stavebná časť, technologická časť, investičná časť"</formula1>
    </dataValidation>
  </dataValidation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27-1 - ASR'!C2" display="/" xr:uid="{00000000-0004-0000-0000-000002000000}"/>
    <hyperlink ref="A89" location="'27-2 - Eli'!C2" display="/" xr:uid="{00000000-0004-0000-0000-000003000000}"/>
    <hyperlink ref="A90" location="'27-3 - VZT'!C2" display="/" xr:uid="{00000000-0004-0000-0000-000004000000}"/>
    <hyperlink ref="A91" location="'27-4 - ZTI - Zdravotechnika'!C2" display="/" xr:uid="{00000000-0004-0000-0000-000005000000}"/>
    <hyperlink ref="A92" location="'27-5 - UK - Vykurovanie'!C2" display="/" xr:uid="{00000000-0004-0000-0000-000006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95"/>
  <sheetViews>
    <sheetView showGridLines="0" workbookViewId="0">
      <pane ySplit="1" topLeftCell="A43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108</v>
      </c>
      <c r="G1" s="13"/>
      <c r="H1" s="229" t="s">
        <v>109</v>
      </c>
      <c r="I1" s="229"/>
      <c r="J1" s="229"/>
      <c r="K1" s="229"/>
      <c r="L1" s="13" t="s">
        <v>110</v>
      </c>
      <c r="M1" s="11"/>
      <c r="N1" s="11"/>
      <c r="O1" s="12" t="s">
        <v>111</v>
      </c>
      <c r="P1" s="11"/>
      <c r="Q1" s="11"/>
      <c r="R1" s="11"/>
      <c r="S1" s="13" t="s">
        <v>112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185" t="s">
        <v>8</v>
      </c>
      <c r="T2" s="186"/>
      <c r="U2" s="186"/>
      <c r="V2" s="186"/>
      <c r="W2" s="186"/>
      <c r="X2" s="186"/>
      <c r="Y2" s="186"/>
      <c r="Z2" s="186"/>
      <c r="AA2" s="186"/>
      <c r="AB2" s="186"/>
      <c r="AC2" s="186"/>
      <c r="AT2" s="18" t="s">
        <v>86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91" t="s">
        <v>113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3"/>
      <c r="T4" s="17" t="s">
        <v>12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50" t="str">
        <f>'Rekapitulácia stavby'!K6</f>
        <v>Sociálne priestory  - Nová  radnica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"/>
      <c r="R6" s="23"/>
    </row>
    <row r="7" spans="1:66" s="1" customFormat="1" ht="32.85" customHeight="1">
      <c r="B7" s="34"/>
      <c r="C7" s="35"/>
      <c r="D7" s="28" t="s">
        <v>114</v>
      </c>
      <c r="E7" s="35"/>
      <c r="F7" s="222" t="s">
        <v>115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5"/>
      <c r="R7" s="36"/>
    </row>
    <row r="8" spans="1:66" s="1" customFormat="1" ht="14.45" customHeight="1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21</v>
      </c>
      <c r="E9" s="35"/>
      <c r="F9" s="27" t="s">
        <v>22</v>
      </c>
      <c r="G9" s="35"/>
      <c r="H9" s="35"/>
      <c r="I9" s="35"/>
      <c r="J9" s="35"/>
      <c r="K9" s="35"/>
      <c r="L9" s="35"/>
      <c r="M9" s="29" t="s">
        <v>23</v>
      </c>
      <c r="N9" s="35"/>
      <c r="O9" s="269" t="str">
        <f>'Rekapitulácia stavby'!AN8</f>
        <v>27. 12. 2019</v>
      </c>
      <c r="P9" s="253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25</v>
      </c>
      <c r="E11" s="35"/>
      <c r="F11" s="35"/>
      <c r="G11" s="35"/>
      <c r="H11" s="35"/>
      <c r="I11" s="35"/>
      <c r="J11" s="35"/>
      <c r="K11" s="35"/>
      <c r="L11" s="35"/>
      <c r="M11" s="29" t="s">
        <v>26</v>
      </c>
      <c r="N11" s="35"/>
      <c r="O11" s="220" t="s">
        <v>5</v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7" t="s">
        <v>27</v>
      </c>
      <c r="F12" s="35"/>
      <c r="G12" s="35"/>
      <c r="H12" s="35"/>
      <c r="I12" s="35"/>
      <c r="J12" s="35"/>
      <c r="K12" s="35"/>
      <c r="L12" s="35"/>
      <c r="M12" s="29" t="s">
        <v>28</v>
      </c>
      <c r="N12" s="35"/>
      <c r="O12" s="220" t="s">
        <v>5</v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29</v>
      </c>
      <c r="E14" s="35"/>
      <c r="F14" s="35"/>
      <c r="G14" s="35"/>
      <c r="H14" s="35"/>
      <c r="I14" s="35"/>
      <c r="J14" s="35"/>
      <c r="K14" s="35"/>
      <c r="L14" s="35"/>
      <c r="M14" s="29" t="s">
        <v>26</v>
      </c>
      <c r="N14" s="35"/>
      <c r="O14" s="270" t="str">
        <f>IF('Rekapitulácia stavby'!AN13="","",'Rekapitulácia stavby'!AN13)</f>
        <v>Vyplň údaj</v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70" t="str">
        <f>IF('Rekapitulácia stavby'!E14="","",'Rekapitulácia stavby'!E14)</f>
        <v>Vyplň údaj</v>
      </c>
      <c r="F15" s="271"/>
      <c r="G15" s="271"/>
      <c r="H15" s="271"/>
      <c r="I15" s="271"/>
      <c r="J15" s="271"/>
      <c r="K15" s="271"/>
      <c r="L15" s="271"/>
      <c r="M15" s="29" t="s">
        <v>28</v>
      </c>
      <c r="N15" s="35"/>
      <c r="O15" s="270" t="str">
        <f>IF('Rekapitulácia stavby'!AN14="","",'Rekapitulácia stavby'!AN14)</f>
        <v>Vyplň údaj</v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31</v>
      </c>
      <c r="E17" s="35"/>
      <c r="F17" s="35"/>
      <c r="G17" s="35"/>
      <c r="H17" s="35"/>
      <c r="I17" s="35"/>
      <c r="J17" s="35"/>
      <c r="K17" s="35"/>
      <c r="L17" s="35"/>
      <c r="M17" s="29" t="s">
        <v>26</v>
      </c>
      <c r="N17" s="35"/>
      <c r="O17" s="220" t="s">
        <v>5</v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7" t="s">
        <v>32</v>
      </c>
      <c r="F18" s="35"/>
      <c r="G18" s="35"/>
      <c r="H18" s="35"/>
      <c r="I18" s="35"/>
      <c r="J18" s="35"/>
      <c r="K18" s="35"/>
      <c r="L18" s="35"/>
      <c r="M18" s="29" t="s">
        <v>28</v>
      </c>
      <c r="N18" s="35"/>
      <c r="O18" s="220" t="s">
        <v>5</v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26</v>
      </c>
      <c r="N20" s="35"/>
      <c r="O20" s="220" t="str">
        <f>IF('Rekapitulácia stavby'!AN19="","",'Rekapitulácia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28</v>
      </c>
      <c r="N21" s="35"/>
      <c r="O21" s="220" t="str">
        <f>IF('Rekapitulácia stavby'!AN20="","",'Rekapitulácia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5" t="s">
        <v>5</v>
      </c>
      <c r="F24" s="225"/>
      <c r="G24" s="225"/>
      <c r="H24" s="225"/>
      <c r="I24" s="225"/>
      <c r="J24" s="225"/>
      <c r="K24" s="225"/>
      <c r="L24" s="22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116</v>
      </c>
      <c r="E27" s="35"/>
      <c r="F27" s="35"/>
      <c r="G27" s="35"/>
      <c r="H27" s="35"/>
      <c r="I27" s="35"/>
      <c r="J27" s="35"/>
      <c r="K27" s="35"/>
      <c r="L27" s="35"/>
      <c r="M27" s="226">
        <f>N88</f>
        <v>0</v>
      </c>
      <c r="N27" s="226"/>
      <c r="O27" s="226"/>
      <c r="P27" s="226"/>
      <c r="Q27" s="35"/>
      <c r="R27" s="36"/>
    </row>
    <row r="28" spans="2:18" s="1" customFormat="1" ht="14.45" customHeight="1">
      <c r="B28" s="34"/>
      <c r="C28" s="35"/>
      <c r="D28" s="33" t="s">
        <v>102</v>
      </c>
      <c r="E28" s="35"/>
      <c r="F28" s="35"/>
      <c r="G28" s="35"/>
      <c r="H28" s="35"/>
      <c r="I28" s="35"/>
      <c r="J28" s="35"/>
      <c r="K28" s="35"/>
      <c r="L28" s="35"/>
      <c r="M28" s="226">
        <f>N103</f>
        <v>0</v>
      </c>
      <c r="N28" s="226"/>
      <c r="O28" s="226"/>
      <c r="P28" s="226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40</v>
      </c>
      <c r="E30" s="35"/>
      <c r="F30" s="35"/>
      <c r="G30" s="35"/>
      <c r="H30" s="35"/>
      <c r="I30" s="35"/>
      <c r="J30" s="35"/>
      <c r="K30" s="35"/>
      <c r="L30" s="35"/>
      <c r="M30" s="268">
        <f>ROUND(M27+M28,2)</f>
        <v>0</v>
      </c>
      <c r="N30" s="252"/>
      <c r="O30" s="252"/>
      <c r="P30" s="252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</v>
      </c>
      <c r="G32" s="117" t="s">
        <v>43</v>
      </c>
      <c r="H32" s="265">
        <f>ROUND((((SUM(BE103:BE110)+SUM(BE128:BE188))+SUM(BE190:BE194))),2)</f>
        <v>0</v>
      </c>
      <c r="I32" s="252"/>
      <c r="J32" s="252"/>
      <c r="K32" s="35"/>
      <c r="L32" s="35"/>
      <c r="M32" s="265">
        <f>ROUND(((ROUND((SUM(BE103:BE110)+SUM(BE128:BE188)), 2)*F32)+SUM(BE190:BE194)*F32),2)</f>
        <v>0</v>
      </c>
      <c r="N32" s="252"/>
      <c r="O32" s="252"/>
      <c r="P32" s="252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0.2</v>
      </c>
      <c r="G33" s="117" t="s">
        <v>43</v>
      </c>
      <c r="H33" s="265">
        <f>ROUND((((SUM(BF103:BF110)+SUM(BF128:BF188))+SUM(BF190:BF194))),2)</f>
        <v>0</v>
      </c>
      <c r="I33" s="252"/>
      <c r="J33" s="252"/>
      <c r="K33" s="35"/>
      <c r="L33" s="35"/>
      <c r="M33" s="265">
        <f>ROUND(((ROUND((SUM(BF103:BF110)+SUM(BF128:BF188)), 2)*F33)+SUM(BF190:BF194)*F33),2)</f>
        <v>0</v>
      </c>
      <c r="N33" s="252"/>
      <c r="O33" s="252"/>
      <c r="P33" s="252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</v>
      </c>
      <c r="G34" s="117" t="s">
        <v>43</v>
      </c>
      <c r="H34" s="265">
        <f>ROUND((((SUM(BG103:BG110)+SUM(BG128:BG188))+SUM(BG190:BG194))),2)</f>
        <v>0</v>
      </c>
      <c r="I34" s="252"/>
      <c r="J34" s="252"/>
      <c r="K34" s="35"/>
      <c r="L34" s="35"/>
      <c r="M34" s="265">
        <v>0</v>
      </c>
      <c r="N34" s="252"/>
      <c r="O34" s="252"/>
      <c r="P34" s="252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0.2</v>
      </c>
      <c r="G35" s="117" t="s">
        <v>43</v>
      </c>
      <c r="H35" s="265">
        <f>ROUND((((SUM(BH103:BH110)+SUM(BH128:BH188))+SUM(BH190:BH194))),2)</f>
        <v>0</v>
      </c>
      <c r="I35" s="252"/>
      <c r="J35" s="252"/>
      <c r="K35" s="35"/>
      <c r="L35" s="35"/>
      <c r="M35" s="265">
        <v>0</v>
      </c>
      <c r="N35" s="252"/>
      <c r="O35" s="252"/>
      <c r="P35" s="252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17" t="s">
        <v>43</v>
      </c>
      <c r="H36" s="265">
        <f>ROUND((((SUM(BI103:BI110)+SUM(BI128:BI188))+SUM(BI190:BI194))),2)</f>
        <v>0</v>
      </c>
      <c r="I36" s="252"/>
      <c r="J36" s="252"/>
      <c r="K36" s="35"/>
      <c r="L36" s="35"/>
      <c r="M36" s="265">
        <v>0</v>
      </c>
      <c r="N36" s="252"/>
      <c r="O36" s="252"/>
      <c r="P36" s="252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48</v>
      </c>
      <c r="E38" s="74"/>
      <c r="F38" s="74"/>
      <c r="G38" s="119" t="s">
        <v>49</v>
      </c>
      <c r="H38" s="120" t="s">
        <v>50</v>
      </c>
      <c r="I38" s="74"/>
      <c r="J38" s="74"/>
      <c r="K38" s="74"/>
      <c r="L38" s="266">
        <f>SUM(M30:M36)</f>
        <v>0</v>
      </c>
      <c r="M38" s="266"/>
      <c r="N38" s="266"/>
      <c r="O38" s="266"/>
      <c r="P38" s="267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91" t="s">
        <v>117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17</v>
      </c>
      <c r="D78" s="35"/>
      <c r="E78" s="35"/>
      <c r="F78" s="250" t="str">
        <f>F6</f>
        <v>Sociálne priestory  - Nová  radnica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5"/>
      <c r="R78" s="36"/>
    </row>
    <row r="79" spans="2:18" s="1" customFormat="1" ht="36.950000000000003" customHeight="1">
      <c r="B79" s="34"/>
      <c r="C79" s="68" t="s">
        <v>114</v>
      </c>
      <c r="D79" s="35"/>
      <c r="E79" s="35"/>
      <c r="F79" s="193" t="str">
        <f>F7</f>
        <v>27-1 - ASR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21</v>
      </c>
      <c r="D81" s="35"/>
      <c r="E81" s="35"/>
      <c r="F81" s="27" t="str">
        <f>F9</f>
        <v>č.p.69 Staré Mesto ,Bratislava</v>
      </c>
      <c r="G81" s="35"/>
      <c r="H81" s="35"/>
      <c r="I81" s="35"/>
      <c r="J81" s="35"/>
      <c r="K81" s="29" t="s">
        <v>23</v>
      </c>
      <c r="L81" s="35"/>
      <c r="M81" s="253" t="str">
        <f>IF(O9="","",O9)</f>
        <v>27. 12. 2019</v>
      </c>
      <c r="N81" s="253"/>
      <c r="O81" s="253"/>
      <c r="P81" s="253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29" t="s">
        <v>25</v>
      </c>
      <c r="D83" s="35"/>
      <c r="E83" s="35"/>
      <c r="F83" s="27" t="str">
        <f>E12</f>
        <v>Hlavné mesto SR Bratislava ,Primaciáne nám.č.1</v>
      </c>
      <c r="G83" s="35"/>
      <c r="H83" s="35"/>
      <c r="I83" s="35"/>
      <c r="J83" s="35"/>
      <c r="K83" s="29" t="s">
        <v>31</v>
      </c>
      <c r="L83" s="35"/>
      <c r="M83" s="220" t="str">
        <f>E18</f>
        <v>TVAR architekti s.r.o., Karadžičova 41,81107 Brati</v>
      </c>
      <c r="N83" s="220"/>
      <c r="O83" s="220"/>
      <c r="P83" s="220"/>
      <c r="Q83" s="220"/>
      <c r="R83" s="36"/>
    </row>
    <row r="84" spans="2:47" s="1" customFormat="1" ht="14.45" customHeight="1">
      <c r="B84" s="34"/>
      <c r="C84" s="29" t="s">
        <v>29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3" t="s">
        <v>118</v>
      </c>
      <c r="D86" s="264"/>
      <c r="E86" s="264"/>
      <c r="F86" s="264"/>
      <c r="G86" s="264"/>
      <c r="H86" s="113"/>
      <c r="I86" s="113"/>
      <c r="J86" s="113"/>
      <c r="K86" s="113"/>
      <c r="L86" s="113"/>
      <c r="M86" s="113"/>
      <c r="N86" s="263" t="s">
        <v>119</v>
      </c>
      <c r="O86" s="264"/>
      <c r="P86" s="264"/>
      <c r="Q86" s="264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120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06">
        <f>N128</f>
        <v>0</v>
      </c>
      <c r="O88" s="261"/>
      <c r="P88" s="261"/>
      <c r="Q88" s="261"/>
      <c r="R88" s="36"/>
      <c r="AU88" s="18" t="s">
        <v>121</v>
      </c>
    </row>
    <row r="89" spans="2:47" s="6" customFormat="1" ht="24.95" customHeight="1">
      <c r="B89" s="122"/>
      <c r="C89" s="123"/>
      <c r="D89" s="124" t="s">
        <v>122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59">
        <f>N129</f>
        <v>0</v>
      </c>
      <c r="O89" s="260"/>
      <c r="P89" s="260"/>
      <c r="Q89" s="260"/>
      <c r="R89" s="125"/>
    </row>
    <row r="90" spans="2:47" s="7" customFormat="1" ht="19.899999999999999" customHeight="1">
      <c r="B90" s="126"/>
      <c r="C90" s="127"/>
      <c r="D90" s="101" t="s">
        <v>123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88">
        <f>N130</f>
        <v>0</v>
      </c>
      <c r="O90" s="258"/>
      <c r="P90" s="258"/>
      <c r="Q90" s="258"/>
      <c r="R90" s="128"/>
    </row>
    <row r="91" spans="2:47" s="7" customFormat="1" ht="19.899999999999999" customHeight="1">
      <c r="B91" s="126"/>
      <c r="C91" s="127"/>
      <c r="D91" s="101" t="s">
        <v>124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88">
        <f>N132</f>
        <v>0</v>
      </c>
      <c r="O91" s="258"/>
      <c r="P91" s="258"/>
      <c r="Q91" s="258"/>
      <c r="R91" s="128"/>
    </row>
    <row r="92" spans="2:47" s="7" customFormat="1" ht="19.899999999999999" customHeight="1">
      <c r="B92" s="126"/>
      <c r="C92" s="127"/>
      <c r="D92" s="101" t="s">
        <v>125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88">
        <f>N140</f>
        <v>0</v>
      </c>
      <c r="O92" s="258"/>
      <c r="P92" s="258"/>
      <c r="Q92" s="258"/>
      <c r="R92" s="128"/>
    </row>
    <row r="93" spans="2:47" s="6" customFormat="1" ht="24.95" customHeight="1">
      <c r="B93" s="122"/>
      <c r="C93" s="123"/>
      <c r="D93" s="124" t="s">
        <v>126</v>
      </c>
      <c r="E93" s="123"/>
      <c r="F93" s="123"/>
      <c r="G93" s="123"/>
      <c r="H93" s="123"/>
      <c r="I93" s="123"/>
      <c r="J93" s="123"/>
      <c r="K93" s="123"/>
      <c r="L93" s="123"/>
      <c r="M93" s="123"/>
      <c r="N93" s="259">
        <f>N152</f>
        <v>0</v>
      </c>
      <c r="O93" s="260"/>
      <c r="P93" s="260"/>
      <c r="Q93" s="260"/>
      <c r="R93" s="125"/>
    </row>
    <row r="94" spans="2:47" s="7" customFormat="1" ht="19.899999999999999" customHeight="1">
      <c r="B94" s="126"/>
      <c r="C94" s="127"/>
      <c r="D94" s="101" t="s">
        <v>127</v>
      </c>
      <c r="E94" s="127"/>
      <c r="F94" s="127"/>
      <c r="G94" s="127"/>
      <c r="H94" s="127"/>
      <c r="I94" s="127"/>
      <c r="J94" s="127"/>
      <c r="K94" s="127"/>
      <c r="L94" s="127"/>
      <c r="M94" s="127"/>
      <c r="N94" s="188">
        <f>N153</f>
        <v>0</v>
      </c>
      <c r="O94" s="258"/>
      <c r="P94" s="258"/>
      <c r="Q94" s="258"/>
      <c r="R94" s="128"/>
    </row>
    <row r="95" spans="2:47" s="7" customFormat="1" ht="19.899999999999999" customHeight="1">
      <c r="B95" s="126"/>
      <c r="C95" s="127"/>
      <c r="D95" s="101" t="s">
        <v>128</v>
      </c>
      <c r="E95" s="127"/>
      <c r="F95" s="127"/>
      <c r="G95" s="127"/>
      <c r="H95" s="127"/>
      <c r="I95" s="127"/>
      <c r="J95" s="127"/>
      <c r="K95" s="127"/>
      <c r="L95" s="127"/>
      <c r="M95" s="127"/>
      <c r="N95" s="188">
        <f>N156</f>
        <v>0</v>
      </c>
      <c r="O95" s="258"/>
      <c r="P95" s="258"/>
      <c r="Q95" s="258"/>
      <c r="R95" s="128"/>
    </row>
    <row r="96" spans="2:47" s="7" customFormat="1" ht="19.899999999999999" customHeight="1">
      <c r="B96" s="126"/>
      <c r="C96" s="127"/>
      <c r="D96" s="101" t="s">
        <v>129</v>
      </c>
      <c r="E96" s="127"/>
      <c r="F96" s="127"/>
      <c r="G96" s="127"/>
      <c r="H96" s="127"/>
      <c r="I96" s="127"/>
      <c r="J96" s="127"/>
      <c r="K96" s="127"/>
      <c r="L96" s="127"/>
      <c r="M96" s="127"/>
      <c r="N96" s="188">
        <f>N163</f>
        <v>0</v>
      </c>
      <c r="O96" s="258"/>
      <c r="P96" s="258"/>
      <c r="Q96" s="258"/>
      <c r="R96" s="128"/>
    </row>
    <row r="97" spans="2:65" s="7" customFormat="1" ht="19.899999999999999" customHeight="1">
      <c r="B97" s="126"/>
      <c r="C97" s="127"/>
      <c r="D97" s="101" t="s">
        <v>130</v>
      </c>
      <c r="E97" s="127"/>
      <c r="F97" s="127"/>
      <c r="G97" s="127"/>
      <c r="H97" s="127"/>
      <c r="I97" s="127"/>
      <c r="J97" s="127"/>
      <c r="K97" s="127"/>
      <c r="L97" s="127"/>
      <c r="M97" s="127"/>
      <c r="N97" s="188">
        <f>N174</f>
        <v>0</v>
      </c>
      <c r="O97" s="258"/>
      <c r="P97" s="258"/>
      <c r="Q97" s="258"/>
      <c r="R97" s="128"/>
    </row>
    <row r="98" spans="2:65" s="7" customFormat="1" ht="19.899999999999999" customHeight="1">
      <c r="B98" s="126"/>
      <c r="C98" s="127"/>
      <c r="D98" s="101" t="s">
        <v>131</v>
      </c>
      <c r="E98" s="127"/>
      <c r="F98" s="127"/>
      <c r="G98" s="127"/>
      <c r="H98" s="127"/>
      <c r="I98" s="127"/>
      <c r="J98" s="127"/>
      <c r="K98" s="127"/>
      <c r="L98" s="127"/>
      <c r="M98" s="127"/>
      <c r="N98" s="188">
        <f>N178</f>
        <v>0</v>
      </c>
      <c r="O98" s="258"/>
      <c r="P98" s="258"/>
      <c r="Q98" s="258"/>
      <c r="R98" s="128"/>
    </row>
    <row r="99" spans="2:65" s="7" customFormat="1" ht="19.899999999999999" customHeight="1">
      <c r="B99" s="126"/>
      <c r="C99" s="127"/>
      <c r="D99" s="101" t="s">
        <v>132</v>
      </c>
      <c r="E99" s="127"/>
      <c r="F99" s="127"/>
      <c r="G99" s="127"/>
      <c r="H99" s="127"/>
      <c r="I99" s="127"/>
      <c r="J99" s="127"/>
      <c r="K99" s="127"/>
      <c r="L99" s="127"/>
      <c r="M99" s="127"/>
      <c r="N99" s="188">
        <f>N184</f>
        <v>0</v>
      </c>
      <c r="O99" s="258"/>
      <c r="P99" s="258"/>
      <c r="Q99" s="258"/>
      <c r="R99" s="128"/>
    </row>
    <row r="100" spans="2:65" s="6" customFormat="1" ht="24.95" customHeight="1">
      <c r="B100" s="122"/>
      <c r="C100" s="123"/>
      <c r="D100" s="124" t="s">
        <v>133</v>
      </c>
      <c r="E100" s="123"/>
      <c r="F100" s="123"/>
      <c r="G100" s="123"/>
      <c r="H100" s="123"/>
      <c r="I100" s="123"/>
      <c r="J100" s="123"/>
      <c r="K100" s="123"/>
      <c r="L100" s="123"/>
      <c r="M100" s="123"/>
      <c r="N100" s="259">
        <f>N187</f>
        <v>0</v>
      </c>
      <c r="O100" s="260"/>
      <c r="P100" s="260"/>
      <c r="Q100" s="260"/>
      <c r="R100" s="125"/>
    </row>
    <row r="101" spans="2:65" s="6" customFormat="1" ht="21.75" customHeight="1">
      <c r="B101" s="122"/>
      <c r="C101" s="123"/>
      <c r="D101" s="124" t="s">
        <v>134</v>
      </c>
      <c r="E101" s="123"/>
      <c r="F101" s="123"/>
      <c r="G101" s="123"/>
      <c r="H101" s="123"/>
      <c r="I101" s="123"/>
      <c r="J101" s="123"/>
      <c r="K101" s="123"/>
      <c r="L101" s="123"/>
      <c r="M101" s="123"/>
      <c r="N101" s="235">
        <f>N189</f>
        <v>0</v>
      </c>
      <c r="O101" s="260"/>
      <c r="P101" s="260"/>
      <c r="Q101" s="260"/>
      <c r="R101" s="125"/>
    </row>
    <row r="102" spans="2:65" s="1" customFormat="1" ht="21.75" customHeigh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</row>
    <row r="103" spans="2:65" s="1" customFormat="1" ht="29.25" customHeight="1">
      <c r="B103" s="34"/>
      <c r="C103" s="121" t="s">
        <v>135</v>
      </c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261">
        <f>ROUND(N104+N105+N106+N107+N108+N109,2)</f>
        <v>0</v>
      </c>
      <c r="O103" s="262"/>
      <c r="P103" s="262"/>
      <c r="Q103" s="262"/>
      <c r="R103" s="36"/>
      <c r="T103" s="129"/>
      <c r="U103" s="130" t="s">
        <v>41</v>
      </c>
    </row>
    <row r="104" spans="2:65" s="1" customFormat="1" ht="18" customHeight="1">
      <c r="B104" s="131"/>
      <c r="C104" s="132"/>
      <c r="D104" s="203" t="s">
        <v>136</v>
      </c>
      <c r="E104" s="256"/>
      <c r="F104" s="256"/>
      <c r="G104" s="256"/>
      <c r="H104" s="256"/>
      <c r="I104" s="132"/>
      <c r="J104" s="132"/>
      <c r="K104" s="132"/>
      <c r="L104" s="132"/>
      <c r="M104" s="132"/>
      <c r="N104" s="187">
        <f>ROUND(N88*T104,2)</f>
        <v>0</v>
      </c>
      <c r="O104" s="257"/>
      <c r="P104" s="257"/>
      <c r="Q104" s="257"/>
      <c r="R104" s="134"/>
      <c r="S104" s="135"/>
      <c r="T104" s="136"/>
      <c r="U104" s="137" t="s">
        <v>44</v>
      </c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8" t="s">
        <v>137</v>
      </c>
      <c r="AZ104" s="135"/>
      <c r="BA104" s="135"/>
      <c r="BB104" s="135"/>
      <c r="BC104" s="135"/>
      <c r="BD104" s="135"/>
      <c r="BE104" s="139">
        <f t="shared" ref="BE104:BE109" si="0">IF(U104="základná",N104,0)</f>
        <v>0</v>
      </c>
      <c r="BF104" s="139">
        <f t="shared" ref="BF104:BF109" si="1">IF(U104="znížená",N104,0)</f>
        <v>0</v>
      </c>
      <c r="BG104" s="139">
        <f t="shared" ref="BG104:BG109" si="2">IF(U104="zákl. prenesená",N104,0)</f>
        <v>0</v>
      </c>
      <c r="BH104" s="139">
        <f t="shared" ref="BH104:BH109" si="3">IF(U104="zníž. prenesená",N104,0)</f>
        <v>0</v>
      </c>
      <c r="BI104" s="139">
        <f t="shared" ref="BI104:BI109" si="4">IF(U104="nulová",N104,0)</f>
        <v>0</v>
      </c>
      <c r="BJ104" s="138" t="s">
        <v>138</v>
      </c>
      <c r="BK104" s="135"/>
      <c r="BL104" s="135"/>
      <c r="BM104" s="135"/>
    </row>
    <row r="105" spans="2:65" s="1" customFormat="1" ht="18" customHeight="1">
      <c r="B105" s="131"/>
      <c r="C105" s="132"/>
      <c r="D105" s="203" t="s">
        <v>139</v>
      </c>
      <c r="E105" s="256"/>
      <c r="F105" s="256"/>
      <c r="G105" s="256"/>
      <c r="H105" s="256"/>
      <c r="I105" s="132"/>
      <c r="J105" s="132"/>
      <c r="K105" s="132"/>
      <c r="L105" s="132"/>
      <c r="M105" s="132"/>
      <c r="N105" s="187">
        <f>ROUND(N88*T105,2)</f>
        <v>0</v>
      </c>
      <c r="O105" s="257"/>
      <c r="P105" s="257"/>
      <c r="Q105" s="257"/>
      <c r="R105" s="134"/>
      <c r="S105" s="135"/>
      <c r="T105" s="136"/>
      <c r="U105" s="137" t="s">
        <v>44</v>
      </c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8" t="s">
        <v>137</v>
      </c>
      <c r="AZ105" s="135"/>
      <c r="BA105" s="135"/>
      <c r="BB105" s="135"/>
      <c r="BC105" s="135"/>
      <c r="BD105" s="135"/>
      <c r="BE105" s="139">
        <f t="shared" si="0"/>
        <v>0</v>
      </c>
      <c r="BF105" s="139">
        <f t="shared" si="1"/>
        <v>0</v>
      </c>
      <c r="BG105" s="139">
        <f t="shared" si="2"/>
        <v>0</v>
      </c>
      <c r="BH105" s="139">
        <f t="shared" si="3"/>
        <v>0</v>
      </c>
      <c r="BI105" s="139">
        <f t="shared" si="4"/>
        <v>0</v>
      </c>
      <c r="BJ105" s="138" t="s">
        <v>138</v>
      </c>
      <c r="BK105" s="135"/>
      <c r="BL105" s="135"/>
      <c r="BM105" s="135"/>
    </row>
    <row r="106" spans="2:65" s="1" customFormat="1" ht="18" customHeight="1">
      <c r="B106" s="131"/>
      <c r="C106" s="132"/>
      <c r="D106" s="203" t="s">
        <v>140</v>
      </c>
      <c r="E106" s="256"/>
      <c r="F106" s="256"/>
      <c r="G106" s="256"/>
      <c r="H106" s="256"/>
      <c r="I106" s="132"/>
      <c r="J106" s="132"/>
      <c r="K106" s="132"/>
      <c r="L106" s="132"/>
      <c r="M106" s="132"/>
      <c r="N106" s="187">
        <f>ROUND(N88*T106,2)</f>
        <v>0</v>
      </c>
      <c r="O106" s="257"/>
      <c r="P106" s="257"/>
      <c r="Q106" s="257"/>
      <c r="R106" s="134"/>
      <c r="S106" s="135"/>
      <c r="T106" s="136"/>
      <c r="U106" s="137" t="s">
        <v>44</v>
      </c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8" t="s">
        <v>137</v>
      </c>
      <c r="AZ106" s="135"/>
      <c r="BA106" s="135"/>
      <c r="BB106" s="135"/>
      <c r="BC106" s="135"/>
      <c r="BD106" s="135"/>
      <c r="BE106" s="139">
        <f t="shared" si="0"/>
        <v>0</v>
      </c>
      <c r="BF106" s="139">
        <f t="shared" si="1"/>
        <v>0</v>
      </c>
      <c r="BG106" s="139">
        <f t="shared" si="2"/>
        <v>0</v>
      </c>
      <c r="BH106" s="139">
        <f t="shared" si="3"/>
        <v>0</v>
      </c>
      <c r="BI106" s="139">
        <f t="shared" si="4"/>
        <v>0</v>
      </c>
      <c r="BJ106" s="138" t="s">
        <v>138</v>
      </c>
      <c r="BK106" s="135"/>
      <c r="BL106" s="135"/>
      <c r="BM106" s="135"/>
    </row>
    <row r="107" spans="2:65" s="1" customFormat="1" ht="18" customHeight="1">
      <c r="B107" s="131"/>
      <c r="C107" s="132"/>
      <c r="D107" s="203" t="s">
        <v>141</v>
      </c>
      <c r="E107" s="256"/>
      <c r="F107" s="256"/>
      <c r="G107" s="256"/>
      <c r="H107" s="256"/>
      <c r="I107" s="132"/>
      <c r="J107" s="132"/>
      <c r="K107" s="132"/>
      <c r="L107" s="132"/>
      <c r="M107" s="132"/>
      <c r="N107" s="187">
        <f>ROUND(N88*T107,2)</f>
        <v>0</v>
      </c>
      <c r="O107" s="257"/>
      <c r="P107" s="257"/>
      <c r="Q107" s="257"/>
      <c r="R107" s="134"/>
      <c r="S107" s="135"/>
      <c r="T107" s="136"/>
      <c r="U107" s="137" t="s">
        <v>44</v>
      </c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5"/>
      <c r="AV107" s="135"/>
      <c r="AW107" s="135"/>
      <c r="AX107" s="135"/>
      <c r="AY107" s="138" t="s">
        <v>137</v>
      </c>
      <c r="AZ107" s="135"/>
      <c r="BA107" s="135"/>
      <c r="BB107" s="135"/>
      <c r="BC107" s="135"/>
      <c r="BD107" s="135"/>
      <c r="BE107" s="139">
        <f t="shared" si="0"/>
        <v>0</v>
      </c>
      <c r="BF107" s="139">
        <f t="shared" si="1"/>
        <v>0</v>
      </c>
      <c r="BG107" s="139">
        <f t="shared" si="2"/>
        <v>0</v>
      </c>
      <c r="BH107" s="139">
        <f t="shared" si="3"/>
        <v>0</v>
      </c>
      <c r="BI107" s="139">
        <f t="shared" si="4"/>
        <v>0</v>
      </c>
      <c r="BJ107" s="138" t="s">
        <v>138</v>
      </c>
      <c r="BK107" s="135"/>
      <c r="BL107" s="135"/>
      <c r="BM107" s="135"/>
    </row>
    <row r="108" spans="2:65" s="1" customFormat="1" ht="18" customHeight="1">
      <c r="B108" s="131"/>
      <c r="C108" s="132"/>
      <c r="D108" s="203" t="s">
        <v>142</v>
      </c>
      <c r="E108" s="256"/>
      <c r="F108" s="256"/>
      <c r="G108" s="256"/>
      <c r="H108" s="256"/>
      <c r="I108" s="132"/>
      <c r="J108" s="132"/>
      <c r="K108" s="132"/>
      <c r="L108" s="132"/>
      <c r="M108" s="132"/>
      <c r="N108" s="187">
        <f>ROUND(N88*T108,2)</f>
        <v>0</v>
      </c>
      <c r="O108" s="257"/>
      <c r="P108" s="257"/>
      <c r="Q108" s="257"/>
      <c r="R108" s="134"/>
      <c r="S108" s="135"/>
      <c r="T108" s="136"/>
      <c r="U108" s="137" t="s">
        <v>44</v>
      </c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5"/>
      <c r="AV108" s="135"/>
      <c r="AW108" s="135"/>
      <c r="AX108" s="135"/>
      <c r="AY108" s="138" t="s">
        <v>137</v>
      </c>
      <c r="AZ108" s="135"/>
      <c r="BA108" s="135"/>
      <c r="BB108" s="135"/>
      <c r="BC108" s="135"/>
      <c r="BD108" s="135"/>
      <c r="BE108" s="139">
        <f t="shared" si="0"/>
        <v>0</v>
      </c>
      <c r="BF108" s="139">
        <f t="shared" si="1"/>
        <v>0</v>
      </c>
      <c r="BG108" s="139">
        <f t="shared" si="2"/>
        <v>0</v>
      </c>
      <c r="BH108" s="139">
        <f t="shared" si="3"/>
        <v>0</v>
      </c>
      <c r="BI108" s="139">
        <f t="shared" si="4"/>
        <v>0</v>
      </c>
      <c r="BJ108" s="138" t="s">
        <v>138</v>
      </c>
      <c r="BK108" s="135"/>
      <c r="BL108" s="135"/>
      <c r="BM108" s="135"/>
    </row>
    <row r="109" spans="2:65" s="1" customFormat="1" ht="18" customHeight="1">
      <c r="B109" s="131"/>
      <c r="C109" s="132"/>
      <c r="D109" s="133" t="s">
        <v>143</v>
      </c>
      <c r="E109" s="132"/>
      <c r="F109" s="132"/>
      <c r="G109" s="132"/>
      <c r="H109" s="132"/>
      <c r="I109" s="132"/>
      <c r="J109" s="132"/>
      <c r="K109" s="132"/>
      <c r="L109" s="132"/>
      <c r="M109" s="132"/>
      <c r="N109" s="187">
        <f>ROUND(N88*T109,2)</f>
        <v>0</v>
      </c>
      <c r="O109" s="257"/>
      <c r="P109" s="257"/>
      <c r="Q109" s="257"/>
      <c r="R109" s="134"/>
      <c r="S109" s="135"/>
      <c r="T109" s="140"/>
      <c r="U109" s="141" t="s">
        <v>44</v>
      </c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5"/>
      <c r="AV109" s="135"/>
      <c r="AW109" s="135"/>
      <c r="AX109" s="135"/>
      <c r="AY109" s="138" t="s">
        <v>144</v>
      </c>
      <c r="AZ109" s="135"/>
      <c r="BA109" s="135"/>
      <c r="BB109" s="135"/>
      <c r="BC109" s="135"/>
      <c r="BD109" s="135"/>
      <c r="BE109" s="139">
        <f t="shared" si="0"/>
        <v>0</v>
      </c>
      <c r="BF109" s="139">
        <f t="shared" si="1"/>
        <v>0</v>
      </c>
      <c r="BG109" s="139">
        <f t="shared" si="2"/>
        <v>0</v>
      </c>
      <c r="BH109" s="139">
        <f t="shared" si="3"/>
        <v>0</v>
      </c>
      <c r="BI109" s="139">
        <f t="shared" si="4"/>
        <v>0</v>
      </c>
      <c r="BJ109" s="138" t="s">
        <v>138</v>
      </c>
      <c r="BK109" s="135"/>
      <c r="BL109" s="135"/>
      <c r="BM109" s="135"/>
    </row>
    <row r="110" spans="2:65" s="1" customForma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29.25" customHeight="1">
      <c r="B111" s="34"/>
      <c r="C111" s="112" t="s">
        <v>107</v>
      </c>
      <c r="D111" s="113"/>
      <c r="E111" s="113"/>
      <c r="F111" s="113"/>
      <c r="G111" s="113"/>
      <c r="H111" s="113"/>
      <c r="I111" s="113"/>
      <c r="J111" s="113"/>
      <c r="K111" s="113"/>
      <c r="L111" s="184">
        <f>ROUND(SUM(N88+N103),2)</f>
        <v>0</v>
      </c>
      <c r="M111" s="184"/>
      <c r="N111" s="184"/>
      <c r="O111" s="184"/>
      <c r="P111" s="184"/>
      <c r="Q111" s="184"/>
      <c r="R111" s="36"/>
    </row>
    <row r="112" spans="2:65" s="1" customFormat="1" ht="6.95" customHeight="1"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60"/>
    </row>
    <row r="116" spans="2:63" s="1" customFormat="1" ht="6.95" customHeight="1"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3"/>
    </row>
    <row r="117" spans="2:63" s="1" customFormat="1" ht="36.950000000000003" customHeight="1">
      <c r="B117" s="34"/>
      <c r="C117" s="191" t="s">
        <v>145</v>
      </c>
      <c r="D117" s="252"/>
      <c r="E117" s="252"/>
      <c r="F117" s="252"/>
      <c r="G117" s="252"/>
      <c r="H117" s="252"/>
      <c r="I117" s="252"/>
      <c r="J117" s="252"/>
      <c r="K117" s="252"/>
      <c r="L117" s="252"/>
      <c r="M117" s="252"/>
      <c r="N117" s="252"/>
      <c r="O117" s="252"/>
      <c r="P117" s="252"/>
      <c r="Q117" s="252"/>
      <c r="R117" s="36"/>
    </row>
    <row r="118" spans="2:63" s="1" customFormat="1" ht="6.9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3" s="1" customFormat="1" ht="30" customHeight="1">
      <c r="B119" s="34"/>
      <c r="C119" s="29" t="s">
        <v>17</v>
      </c>
      <c r="D119" s="35"/>
      <c r="E119" s="35"/>
      <c r="F119" s="250" t="str">
        <f>F6</f>
        <v>Sociálne priestory  - Nová  radnica</v>
      </c>
      <c r="G119" s="251"/>
      <c r="H119" s="251"/>
      <c r="I119" s="251"/>
      <c r="J119" s="251"/>
      <c r="K119" s="251"/>
      <c r="L119" s="251"/>
      <c r="M119" s="251"/>
      <c r="N119" s="251"/>
      <c r="O119" s="251"/>
      <c r="P119" s="251"/>
      <c r="Q119" s="35"/>
      <c r="R119" s="36"/>
    </row>
    <row r="120" spans="2:63" s="1" customFormat="1" ht="36.950000000000003" customHeight="1">
      <c r="B120" s="34"/>
      <c r="C120" s="68" t="s">
        <v>114</v>
      </c>
      <c r="D120" s="35"/>
      <c r="E120" s="35"/>
      <c r="F120" s="193" t="str">
        <f>F7</f>
        <v>27-1 - ASR</v>
      </c>
      <c r="G120" s="252"/>
      <c r="H120" s="252"/>
      <c r="I120" s="252"/>
      <c r="J120" s="252"/>
      <c r="K120" s="252"/>
      <c r="L120" s="252"/>
      <c r="M120" s="252"/>
      <c r="N120" s="252"/>
      <c r="O120" s="252"/>
      <c r="P120" s="252"/>
      <c r="Q120" s="35"/>
      <c r="R120" s="36"/>
    </row>
    <row r="121" spans="2:63" s="1" customFormat="1" ht="6.95" customHeight="1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63" s="1" customFormat="1" ht="18" customHeight="1">
      <c r="B122" s="34"/>
      <c r="C122" s="29" t="s">
        <v>21</v>
      </c>
      <c r="D122" s="35"/>
      <c r="E122" s="35"/>
      <c r="F122" s="27" t="str">
        <f>F9</f>
        <v>č.p.69 Staré Mesto ,Bratislava</v>
      </c>
      <c r="G122" s="35"/>
      <c r="H122" s="35"/>
      <c r="I122" s="35"/>
      <c r="J122" s="35"/>
      <c r="K122" s="29" t="s">
        <v>23</v>
      </c>
      <c r="L122" s="35"/>
      <c r="M122" s="253" t="str">
        <f>IF(O9="","",O9)</f>
        <v>27. 12. 2019</v>
      </c>
      <c r="N122" s="253"/>
      <c r="O122" s="253"/>
      <c r="P122" s="253"/>
      <c r="Q122" s="35"/>
      <c r="R122" s="36"/>
    </row>
    <row r="123" spans="2:63" s="1" customFormat="1" ht="6.95" customHeight="1"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6"/>
    </row>
    <row r="124" spans="2:63" s="1" customFormat="1" ht="15">
      <c r="B124" s="34"/>
      <c r="C124" s="29" t="s">
        <v>25</v>
      </c>
      <c r="D124" s="35"/>
      <c r="E124" s="35"/>
      <c r="F124" s="27" t="str">
        <f>E12</f>
        <v>Hlavné mesto SR Bratislava ,Primaciáne nám.č.1</v>
      </c>
      <c r="G124" s="35"/>
      <c r="H124" s="35"/>
      <c r="I124" s="35"/>
      <c r="J124" s="35"/>
      <c r="K124" s="29" t="s">
        <v>31</v>
      </c>
      <c r="L124" s="35"/>
      <c r="M124" s="220" t="str">
        <f>E18</f>
        <v>TVAR architekti s.r.o., Karadžičova 41,81107 Brati</v>
      </c>
      <c r="N124" s="220"/>
      <c r="O124" s="220"/>
      <c r="P124" s="220"/>
      <c r="Q124" s="220"/>
      <c r="R124" s="36"/>
    </row>
    <row r="125" spans="2:63" s="1" customFormat="1" ht="14.45" customHeight="1">
      <c r="B125" s="34"/>
      <c r="C125" s="29" t="s">
        <v>29</v>
      </c>
      <c r="D125" s="35"/>
      <c r="E125" s="35"/>
      <c r="F125" s="27" t="str">
        <f>IF(E15="","",E15)</f>
        <v>Vyplň údaj</v>
      </c>
      <c r="G125" s="35"/>
      <c r="H125" s="35"/>
      <c r="I125" s="35"/>
      <c r="J125" s="35"/>
      <c r="K125" s="29" t="s">
        <v>35</v>
      </c>
      <c r="L125" s="35"/>
      <c r="M125" s="220" t="str">
        <f>E21</f>
        <v xml:space="preserve"> </v>
      </c>
      <c r="N125" s="220"/>
      <c r="O125" s="220"/>
      <c r="P125" s="220"/>
      <c r="Q125" s="220"/>
      <c r="R125" s="36"/>
    </row>
    <row r="126" spans="2:63" s="1" customFormat="1" ht="10.35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6"/>
    </row>
    <row r="127" spans="2:63" s="8" customFormat="1" ht="29.25" customHeight="1">
      <c r="B127" s="142"/>
      <c r="C127" s="143" t="s">
        <v>146</v>
      </c>
      <c r="D127" s="144" t="s">
        <v>147</v>
      </c>
      <c r="E127" s="144" t="s">
        <v>59</v>
      </c>
      <c r="F127" s="254" t="s">
        <v>148</v>
      </c>
      <c r="G127" s="254"/>
      <c r="H127" s="254"/>
      <c r="I127" s="254"/>
      <c r="J127" s="144" t="s">
        <v>149</v>
      </c>
      <c r="K127" s="144" t="s">
        <v>150</v>
      </c>
      <c r="L127" s="254" t="s">
        <v>151</v>
      </c>
      <c r="M127" s="254"/>
      <c r="N127" s="254" t="s">
        <v>119</v>
      </c>
      <c r="O127" s="254"/>
      <c r="P127" s="254"/>
      <c r="Q127" s="255"/>
      <c r="R127" s="145"/>
      <c r="T127" s="75" t="s">
        <v>152</v>
      </c>
      <c r="U127" s="76" t="s">
        <v>41</v>
      </c>
      <c r="V127" s="76" t="s">
        <v>153</v>
      </c>
      <c r="W127" s="76" t="s">
        <v>154</v>
      </c>
      <c r="X127" s="76" t="s">
        <v>155</v>
      </c>
      <c r="Y127" s="76" t="s">
        <v>156</v>
      </c>
      <c r="Z127" s="76" t="s">
        <v>157</v>
      </c>
      <c r="AA127" s="77" t="s">
        <v>158</v>
      </c>
    </row>
    <row r="128" spans="2:63" s="1" customFormat="1" ht="29.25" customHeight="1">
      <c r="B128" s="34"/>
      <c r="C128" s="79" t="s">
        <v>116</v>
      </c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233">
        <f>BK128</f>
        <v>0</v>
      </c>
      <c r="O128" s="234"/>
      <c r="P128" s="234"/>
      <c r="Q128" s="234"/>
      <c r="R128" s="36"/>
      <c r="T128" s="78"/>
      <c r="U128" s="50"/>
      <c r="V128" s="50"/>
      <c r="W128" s="146">
        <f>W129+W152+W187+W189</f>
        <v>0</v>
      </c>
      <c r="X128" s="50"/>
      <c r="Y128" s="146">
        <f>Y129+Y152+Y187+Y189</f>
        <v>50.906889669999998</v>
      </c>
      <c r="Z128" s="50"/>
      <c r="AA128" s="147">
        <f>AA129+AA152+AA187+AA189</f>
        <v>146.23729000000003</v>
      </c>
      <c r="AT128" s="18" t="s">
        <v>76</v>
      </c>
      <c r="AU128" s="18" t="s">
        <v>121</v>
      </c>
      <c r="BK128" s="148">
        <f>BK129+BK152+BK187+BK189</f>
        <v>0</v>
      </c>
    </row>
    <row r="129" spans="2:65" s="9" customFormat="1" ht="37.35" customHeight="1">
      <c r="B129" s="149"/>
      <c r="C129" s="150"/>
      <c r="D129" s="151" t="s">
        <v>122</v>
      </c>
      <c r="E129" s="151"/>
      <c r="F129" s="151"/>
      <c r="G129" s="151"/>
      <c r="H129" s="151"/>
      <c r="I129" s="151"/>
      <c r="J129" s="151"/>
      <c r="K129" s="151"/>
      <c r="L129" s="151"/>
      <c r="M129" s="151"/>
      <c r="N129" s="235">
        <f>BK129</f>
        <v>0</v>
      </c>
      <c r="O129" s="236"/>
      <c r="P129" s="236"/>
      <c r="Q129" s="236"/>
      <c r="R129" s="152"/>
      <c r="T129" s="153"/>
      <c r="U129" s="150"/>
      <c r="V129" s="150"/>
      <c r="W129" s="154">
        <f>W130+W132+W140</f>
        <v>0</v>
      </c>
      <c r="X129" s="150"/>
      <c r="Y129" s="154">
        <f>Y130+Y132+Y140</f>
        <v>31.711124999999999</v>
      </c>
      <c r="Z129" s="150"/>
      <c r="AA129" s="155">
        <f>AA130+AA132+AA140</f>
        <v>143.23529500000004</v>
      </c>
      <c r="AR129" s="156" t="s">
        <v>85</v>
      </c>
      <c r="AT129" s="157" t="s">
        <v>76</v>
      </c>
      <c r="AU129" s="157" t="s">
        <v>77</v>
      </c>
      <c r="AY129" s="156" t="s">
        <v>159</v>
      </c>
      <c r="BK129" s="158">
        <f>BK130+BK132+BK140</f>
        <v>0</v>
      </c>
    </row>
    <row r="130" spans="2:65" s="9" customFormat="1" ht="19.899999999999999" customHeight="1">
      <c r="B130" s="149"/>
      <c r="C130" s="150"/>
      <c r="D130" s="159" t="s">
        <v>123</v>
      </c>
      <c r="E130" s="159"/>
      <c r="F130" s="159"/>
      <c r="G130" s="159"/>
      <c r="H130" s="159"/>
      <c r="I130" s="159"/>
      <c r="J130" s="159"/>
      <c r="K130" s="159"/>
      <c r="L130" s="159"/>
      <c r="M130" s="159"/>
      <c r="N130" s="237">
        <f>BK130</f>
        <v>0</v>
      </c>
      <c r="O130" s="238"/>
      <c r="P130" s="238"/>
      <c r="Q130" s="238"/>
      <c r="R130" s="152"/>
      <c r="T130" s="153"/>
      <c r="U130" s="150"/>
      <c r="V130" s="150"/>
      <c r="W130" s="154">
        <f>W131</f>
        <v>0</v>
      </c>
      <c r="X130" s="150"/>
      <c r="Y130" s="154">
        <f>Y131</f>
        <v>0.27263999999999999</v>
      </c>
      <c r="Z130" s="150"/>
      <c r="AA130" s="155">
        <f>AA131</f>
        <v>0</v>
      </c>
      <c r="AR130" s="156" t="s">
        <v>85</v>
      </c>
      <c r="AT130" s="157" t="s">
        <v>76</v>
      </c>
      <c r="AU130" s="157" t="s">
        <v>85</v>
      </c>
      <c r="AY130" s="156" t="s">
        <v>159</v>
      </c>
      <c r="BK130" s="158">
        <f>BK131</f>
        <v>0</v>
      </c>
    </row>
    <row r="131" spans="2:65" s="1" customFormat="1" ht="38.25" customHeight="1">
      <c r="B131" s="131"/>
      <c r="C131" s="160" t="s">
        <v>85</v>
      </c>
      <c r="D131" s="160" t="s">
        <v>160</v>
      </c>
      <c r="E131" s="161" t="s">
        <v>161</v>
      </c>
      <c r="F131" s="245" t="s">
        <v>162</v>
      </c>
      <c r="G131" s="245"/>
      <c r="H131" s="245"/>
      <c r="I131" s="245"/>
      <c r="J131" s="162" t="s">
        <v>163</v>
      </c>
      <c r="K131" s="163">
        <v>16</v>
      </c>
      <c r="L131" s="231">
        <v>0</v>
      </c>
      <c r="M131" s="231"/>
      <c r="N131" s="246">
        <f>ROUND(L131*K131,3)</f>
        <v>0</v>
      </c>
      <c r="O131" s="246"/>
      <c r="P131" s="246"/>
      <c r="Q131" s="246"/>
      <c r="R131" s="134"/>
      <c r="T131" s="165" t="s">
        <v>5</v>
      </c>
      <c r="U131" s="43" t="s">
        <v>44</v>
      </c>
      <c r="V131" s="35"/>
      <c r="W131" s="166">
        <f>V131*K131</f>
        <v>0</v>
      </c>
      <c r="X131" s="166">
        <v>1.704E-2</v>
      </c>
      <c r="Y131" s="166">
        <f>X131*K131</f>
        <v>0.27263999999999999</v>
      </c>
      <c r="Z131" s="166">
        <v>0</v>
      </c>
      <c r="AA131" s="167">
        <f>Z131*K131</f>
        <v>0</v>
      </c>
      <c r="AR131" s="18" t="s">
        <v>164</v>
      </c>
      <c r="AT131" s="18" t="s">
        <v>160</v>
      </c>
      <c r="AU131" s="18" t="s">
        <v>138</v>
      </c>
      <c r="AY131" s="18" t="s">
        <v>159</v>
      </c>
      <c r="BE131" s="105">
        <f>IF(U131="základná",N131,0)</f>
        <v>0</v>
      </c>
      <c r="BF131" s="105">
        <f>IF(U131="znížená",N131,0)</f>
        <v>0</v>
      </c>
      <c r="BG131" s="105">
        <f>IF(U131="zákl. prenesená",N131,0)</f>
        <v>0</v>
      </c>
      <c r="BH131" s="105">
        <f>IF(U131="zníž. prenesená",N131,0)</f>
        <v>0</v>
      </c>
      <c r="BI131" s="105">
        <f>IF(U131="nulová",N131,0)</f>
        <v>0</v>
      </c>
      <c r="BJ131" s="18" t="s">
        <v>138</v>
      </c>
      <c r="BK131" s="168">
        <f>ROUND(L131*K131,3)</f>
        <v>0</v>
      </c>
      <c r="BL131" s="18" t="s">
        <v>164</v>
      </c>
      <c r="BM131" s="18" t="s">
        <v>165</v>
      </c>
    </row>
    <row r="132" spans="2:65" s="9" customFormat="1" ht="29.85" customHeight="1">
      <c r="B132" s="149"/>
      <c r="C132" s="150"/>
      <c r="D132" s="159" t="s">
        <v>124</v>
      </c>
      <c r="E132" s="159"/>
      <c r="F132" s="159"/>
      <c r="G132" s="159"/>
      <c r="H132" s="159"/>
      <c r="I132" s="159"/>
      <c r="J132" s="159"/>
      <c r="K132" s="159"/>
      <c r="L132" s="159"/>
      <c r="M132" s="159"/>
      <c r="N132" s="239">
        <f>BK132</f>
        <v>0</v>
      </c>
      <c r="O132" s="240"/>
      <c r="P132" s="240"/>
      <c r="Q132" s="240"/>
      <c r="R132" s="152"/>
      <c r="T132" s="153"/>
      <c r="U132" s="150"/>
      <c r="V132" s="150"/>
      <c r="W132" s="154">
        <f>SUM(W133:W139)</f>
        <v>0</v>
      </c>
      <c r="X132" s="150"/>
      <c r="Y132" s="154">
        <f>SUM(Y133:Y139)</f>
        <v>31.438485</v>
      </c>
      <c r="Z132" s="150"/>
      <c r="AA132" s="155">
        <f>SUM(AA133:AA139)</f>
        <v>0</v>
      </c>
      <c r="AR132" s="156" t="s">
        <v>85</v>
      </c>
      <c r="AT132" s="157" t="s">
        <v>76</v>
      </c>
      <c r="AU132" s="157" t="s">
        <v>85</v>
      </c>
      <c r="AY132" s="156" t="s">
        <v>159</v>
      </c>
      <c r="BK132" s="158">
        <f>SUM(BK133:BK139)</f>
        <v>0</v>
      </c>
    </row>
    <row r="133" spans="2:65" s="1" customFormat="1" ht="38.25" customHeight="1">
      <c r="B133" s="131"/>
      <c r="C133" s="160" t="s">
        <v>138</v>
      </c>
      <c r="D133" s="160" t="s">
        <v>160</v>
      </c>
      <c r="E133" s="161" t="s">
        <v>166</v>
      </c>
      <c r="F133" s="245" t="s">
        <v>167</v>
      </c>
      <c r="G133" s="245"/>
      <c r="H133" s="245"/>
      <c r="I133" s="245"/>
      <c r="J133" s="162" t="s">
        <v>168</v>
      </c>
      <c r="K133" s="163">
        <v>362.16</v>
      </c>
      <c r="L133" s="231">
        <v>0</v>
      </c>
      <c r="M133" s="231"/>
      <c r="N133" s="246">
        <f t="shared" ref="N133:N139" si="5">ROUND(L133*K133,3)</f>
        <v>0</v>
      </c>
      <c r="O133" s="246"/>
      <c r="P133" s="246"/>
      <c r="Q133" s="246"/>
      <c r="R133" s="134"/>
      <c r="T133" s="165" t="s">
        <v>5</v>
      </c>
      <c r="U133" s="43" t="s">
        <v>44</v>
      </c>
      <c r="V133" s="35"/>
      <c r="W133" s="166">
        <f t="shared" ref="W133:W139" si="6">V133*K133</f>
        <v>0</v>
      </c>
      <c r="X133" s="166">
        <v>1.085E-2</v>
      </c>
      <c r="Y133" s="166">
        <f t="shared" ref="Y133:Y139" si="7">X133*K133</f>
        <v>3.9294360000000004</v>
      </c>
      <c r="Z133" s="166">
        <v>0</v>
      </c>
      <c r="AA133" s="167">
        <f t="shared" ref="AA133:AA139" si="8">Z133*K133</f>
        <v>0</v>
      </c>
      <c r="AR133" s="18" t="s">
        <v>164</v>
      </c>
      <c r="AT133" s="18" t="s">
        <v>160</v>
      </c>
      <c r="AU133" s="18" t="s">
        <v>138</v>
      </c>
      <c r="AY133" s="18" t="s">
        <v>159</v>
      </c>
      <c r="BE133" s="105">
        <f t="shared" ref="BE133:BE139" si="9">IF(U133="základná",N133,0)</f>
        <v>0</v>
      </c>
      <c r="BF133" s="105">
        <f t="shared" ref="BF133:BF139" si="10">IF(U133="znížená",N133,0)</f>
        <v>0</v>
      </c>
      <c r="BG133" s="105">
        <f t="shared" ref="BG133:BG139" si="11">IF(U133="zákl. prenesená",N133,0)</f>
        <v>0</v>
      </c>
      <c r="BH133" s="105">
        <f t="shared" ref="BH133:BH139" si="12">IF(U133="zníž. prenesená",N133,0)</f>
        <v>0</v>
      </c>
      <c r="BI133" s="105">
        <f t="shared" ref="BI133:BI139" si="13">IF(U133="nulová",N133,0)</f>
        <v>0</v>
      </c>
      <c r="BJ133" s="18" t="s">
        <v>138</v>
      </c>
      <c r="BK133" s="168">
        <f t="shared" ref="BK133:BK139" si="14">ROUND(L133*K133,3)</f>
        <v>0</v>
      </c>
      <c r="BL133" s="18" t="s">
        <v>164</v>
      </c>
      <c r="BM133" s="18" t="s">
        <v>169</v>
      </c>
    </row>
    <row r="134" spans="2:65" s="1" customFormat="1" ht="38.25" customHeight="1">
      <c r="B134" s="131"/>
      <c r="C134" s="160" t="s">
        <v>170</v>
      </c>
      <c r="D134" s="160" t="s">
        <v>160</v>
      </c>
      <c r="E134" s="161" t="s">
        <v>171</v>
      </c>
      <c r="F134" s="245" t="s">
        <v>172</v>
      </c>
      <c r="G134" s="245"/>
      <c r="H134" s="245"/>
      <c r="I134" s="245"/>
      <c r="J134" s="162" t="s">
        <v>168</v>
      </c>
      <c r="K134" s="163">
        <v>362.16</v>
      </c>
      <c r="L134" s="231">
        <v>0</v>
      </c>
      <c r="M134" s="231"/>
      <c r="N134" s="246">
        <f t="shared" si="5"/>
        <v>0</v>
      </c>
      <c r="O134" s="246"/>
      <c r="P134" s="246"/>
      <c r="Q134" s="246"/>
      <c r="R134" s="134"/>
      <c r="T134" s="165" t="s">
        <v>5</v>
      </c>
      <c r="U134" s="43" t="s">
        <v>44</v>
      </c>
      <c r="V134" s="35"/>
      <c r="W134" s="166">
        <f t="shared" si="6"/>
        <v>0</v>
      </c>
      <c r="X134" s="166">
        <v>1.8700000000000001E-2</v>
      </c>
      <c r="Y134" s="166">
        <f t="shared" si="7"/>
        <v>6.7723920000000009</v>
      </c>
      <c r="Z134" s="166">
        <v>0</v>
      </c>
      <c r="AA134" s="167">
        <f t="shared" si="8"/>
        <v>0</v>
      </c>
      <c r="AR134" s="18" t="s">
        <v>164</v>
      </c>
      <c r="AT134" s="18" t="s">
        <v>160</v>
      </c>
      <c r="AU134" s="18" t="s">
        <v>138</v>
      </c>
      <c r="AY134" s="18" t="s">
        <v>159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8" t="s">
        <v>138</v>
      </c>
      <c r="BK134" s="168">
        <f t="shared" si="14"/>
        <v>0</v>
      </c>
      <c r="BL134" s="18" t="s">
        <v>164</v>
      </c>
      <c r="BM134" s="18" t="s">
        <v>173</v>
      </c>
    </row>
    <row r="135" spans="2:65" s="1" customFormat="1" ht="25.5" customHeight="1">
      <c r="B135" s="131"/>
      <c r="C135" s="160" t="s">
        <v>164</v>
      </c>
      <c r="D135" s="160" t="s">
        <v>160</v>
      </c>
      <c r="E135" s="161" t="s">
        <v>174</v>
      </c>
      <c r="F135" s="245" t="s">
        <v>175</v>
      </c>
      <c r="G135" s="245"/>
      <c r="H135" s="245"/>
      <c r="I135" s="245"/>
      <c r="J135" s="162" t="s">
        <v>168</v>
      </c>
      <c r="K135" s="163">
        <v>161.9</v>
      </c>
      <c r="L135" s="231">
        <v>0</v>
      </c>
      <c r="M135" s="231"/>
      <c r="N135" s="246">
        <f t="shared" si="5"/>
        <v>0</v>
      </c>
      <c r="O135" s="246"/>
      <c r="P135" s="246"/>
      <c r="Q135" s="246"/>
      <c r="R135" s="134"/>
      <c r="T135" s="165" t="s">
        <v>5</v>
      </c>
      <c r="U135" s="43" t="s">
        <v>44</v>
      </c>
      <c r="V135" s="35"/>
      <c r="W135" s="166">
        <f t="shared" si="6"/>
        <v>0</v>
      </c>
      <c r="X135" s="166">
        <v>0.12512999999999999</v>
      </c>
      <c r="Y135" s="166">
        <f t="shared" si="7"/>
        <v>20.258547</v>
      </c>
      <c r="Z135" s="166">
        <v>0</v>
      </c>
      <c r="AA135" s="167">
        <f t="shared" si="8"/>
        <v>0</v>
      </c>
      <c r="AR135" s="18" t="s">
        <v>164</v>
      </c>
      <c r="AT135" s="18" t="s">
        <v>160</v>
      </c>
      <c r="AU135" s="18" t="s">
        <v>138</v>
      </c>
      <c r="AY135" s="18" t="s">
        <v>159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8" t="s">
        <v>138</v>
      </c>
      <c r="BK135" s="168">
        <f t="shared" si="14"/>
        <v>0</v>
      </c>
      <c r="BL135" s="18" t="s">
        <v>164</v>
      </c>
      <c r="BM135" s="18" t="s">
        <v>176</v>
      </c>
    </row>
    <row r="136" spans="2:65" s="1" customFormat="1" ht="25.5" customHeight="1">
      <c r="B136" s="131"/>
      <c r="C136" s="160" t="s">
        <v>177</v>
      </c>
      <c r="D136" s="160" t="s">
        <v>160</v>
      </c>
      <c r="E136" s="161" t="s">
        <v>178</v>
      </c>
      <c r="F136" s="245" t="s">
        <v>179</v>
      </c>
      <c r="G136" s="245"/>
      <c r="H136" s="245"/>
      <c r="I136" s="245"/>
      <c r="J136" s="162" t="s">
        <v>163</v>
      </c>
      <c r="K136" s="163">
        <v>18</v>
      </c>
      <c r="L136" s="231">
        <v>0</v>
      </c>
      <c r="M136" s="231"/>
      <c r="N136" s="246">
        <f t="shared" si="5"/>
        <v>0</v>
      </c>
      <c r="O136" s="246"/>
      <c r="P136" s="246"/>
      <c r="Q136" s="246"/>
      <c r="R136" s="134"/>
      <c r="T136" s="165" t="s">
        <v>5</v>
      </c>
      <c r="U136" s="43" t="s">
        <v>44</v>
      </c>
      <c r="V136" s="35"/>
      <c r="W136" s="166">
        <f t="shared" si="6"/>
        <v>0</v>
      </c>
      <c r="X136" s="166">
        <v>1.7500000000000002E-2</v>
      </c>
      <c r="Y136" s="166">
        <f t="shared" si="7"/>
        <v>0.31500000000000006</v>
      </c>
      <c r="Z136" s="166">
        <v>0</v>
      </c>
      <c r="AA136" s="167">
        <f t="shared" si="8"/>
        <v>0</v>
      </c>
      <c r="AR136" s="18" t="s">
        <v>164</v>
      </c>
      <c r="AT136" s="18" t="s">
        <v>160</v>
      </c>
      <c r="AU136" s="18" t="s">
        <v>138</v>
      </c>
      <c r="AY136" s="18" t="s">
        <v>159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8" t="s">
        <v>138</v>
      </c>
      <c r="BK136" s="168">
        <f t="shared" si="14"/>
        <v>0</v>
      </c>
      <c r="BL136" s="18" t="s">
        <v>164</v>
      </c>
      <c r="BM136" s="18" t="s">
        <v>180</v>
      </c>
    </row>
    <row r="137" spans="2:65" s="1" customFormat="1" ht="25.5" customHeight="1">
      <c r="B137" s="131"/>
      <c r="C137" s="169" t="s">
        <v>181</v>
      </c>
      <c r="D137" s="169" t="s">
        <v>182</v>
      </c>
      <c r="E137" s="170" t="s">
        <v>183</v>
      </c>
      <c r="F137" s="247" t="s">
        <v>184</v>
      </c>
      <c r="G137" s="247"/>
      <c r="H137" s="247"/>
      <c r="I137" s="247"/>
      <c r="J137" s="171" t="s">
        <v>163</v>
      </c>
      <c r="K137" s="172">
        <v>13</v>
      </c>
      <c r="L137" s="248">
        <v>0</v>
      </c>
      <c r="M137" s="248"/>
      <c r="N137" s="249">
        <f t="shared" si="5"/>
        <v>0</v>
      </c>
      <c r="O137" s="246"/>
      <c r="P137" s="246"/>
      <c r="Q137" s="246"/>
      <c r="R137" s="134"/>
      <c r="T137" s="165" t="s">
        <v>5</v>
      </c>
      <c r="U137" s="43" t="s">
        <v>44</v>
      </c>
      <c r="V137" s="35"/>
      <c r="W137" s="166">
        <f t="shared" si="6"/>
        <v>0</v>
      </c>
      <c r="X137" s="166">
        <v>8.8000000000000005E-3</v>
      </c>
      <c r="Y137" s="166">
        <f t="shared" si="7"/>
        <v>0.1144</v>
      </c>
      <c r="Z137" s="166">
        <v>0</v>
      </c>
      <c r="AA137" s="167">
        <f t="shared" si="8"/>
        <v>0</v>
      </c>
      <c r="AR137" s="18" t="s">
        <v>185</v>
      </c>
      <c r="AT137" s="18" t="s">
        <v>182</v>
      </c>
      <c r="AU137" s="18" t="s">
        <v>138</v>
      </c>
      <c r="AY137" s="18" t="s">
        <v>159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8" t="s">
        <v>138</v>
      </c>
      <c r="BK137" s="168">
        <f t="shared" si="14"/>
        <v>0</v>
      </c>
      <c r="BL137" s="18" t="s">
        <v>164</v>
      </c>
      <c r="BM137" s="18" t="s">
        <v>186</v>
      </c>
    </row>
    <row r="138" spans="2:65" s="1" customFormat="1" ht="25.5" customHeight="1">
      <c r="B138" s="131"/>
      <c r="C138" s="169" t="s">
        <v>187</v>
      </c>
      <c r="D138" s="169" t="s">
        <v>182</v>
      </c>
      <c r="E138" s="170" t="s">
        <v>188</v>
      </c>
      <c r="F138" s="247" t="s">
        <v>189</v>
      </c>
      <c r="G138" s="247"/>
      <c r="H138" s="247"/>
      <c r="I138" s="247"/>
      <c r="J138" s="171" t="s">
        <v>163</v>
      </c>
      <c r="K138" s="172">
        <v>4</v>
      </c>
      <c r="L138" s="248">
        <v>0</v>
      </c>
      <c r="M138" s="248"/>
      <c r="N138" s="249">
        <f t="shared" si="5"/>
        <v>0</v>
      </c>
      <c r="O138" s="246"/>
      <c r="P138" s="246"/>
      <c r="Q138" s="246"/>
      <c r="R138" s="134"/>
      <c r="T138" s="165" t="s">
        <v>5</v>
      </c>
      <c r="U138" s="43" t="s">
        <v>44</v>
      </c>
      <c r="V138" s="35"/>
      <c r="W138" s="166">
        <f t="shared" si="6"/>
        <v>0</v>
      </c>
      <c r="X138" s="166">
        <v>8.5000000000000006E-3</v>
      </c>
      <c r="Y138" s="166">
        <f t="shared" si="7"/>
        <v>3.4000000000000002E-2</v>
      </c>
      <c r="Z138" s="166">
        <v>0</v>
      </c>
      <c r="AA138" s="167">
        <f t="shared" si="8"/>
        <v>0</v>
      </c>
      <c r="AR138" s="18" t="s">
        <v>185</v>
      </c>
      <c r="AT138" s="18" t="s">
        <v>182</v>
      </c>
      <c r="AU138" s="18" t="s">
        <v>138</v>
      </c>
      <c r="AY138" s="18" t="s">
        <v>159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8" t="s">
        <v>138</v>
      </c>
      <c r="BK138" s="168">
        <f t="shared" si="14"/>
        <v>0</v>
      </c>
      <c r="BL138" s="18" t="s">
        <v>164</v>
      </c>
      <c r="BM138" s="18" t="s">
        <v>190</v>
      </c>
    </row>
    <row r="139" spans="2:65" s="1" customFormat="1" ht="25.5" customHeight="1">
      <c r="B139" s="131"/>
      <c r="C139" s="169" t="s">
        <v>185</v>
      </c>
      <c r="D139" s="169" t="s">
        <v>182</v>
      </c>
      <c r="E139" s="170" t="s">
        <v>191</v>
      </c>
      <c r="F139" s="247" t="s">
        <v>192</v>
      </c>
      <c r="G139" s="247"/>
      <c r="H139" s="247"/>
      <c r="I139" s="247"/>
      <c r="J139" s="171" t="s">
        <v>163</v>
      </c>
      <c r="K139" s="172">
        <v>1</v>
      </c>
      <c r="L139" s="248">
        <v>0</v>
      </c>
      <c r="M139" s="248"/>
      <c r="N139" s="249">
        <f t="shared" si="5"/>
        <v>0</v>
      </c>
      <c r="O139" s="246"/>
      <c r="P139" s="246"/>
      <c r="Q139" s="246"/>
      <c r="R139" s="134"/>
      <c r="T139" s="165" t="s">
        <v>5</v>
      </c>
      <c r="U139" s="43" t="s">
        <v>44</v>
      </c>
      <c r="V139" s="35"/>
      <c r="W139" s="166">
        <f t="shared" si="6"/>
        <v>0</v>
      </c>
      <c r="X139" s="166">
        <v>1.4710000000000001E-2</v>
      </c>
      <c r="Y139" s="166">
        <f t="shared" si="7"/>
        <v>1.4710000000000001E-2</v>
      </c>
      <c r="Z139" s="166">
        <v>0</v>
      </c>
      <c r="AA139" s="167">
        <f t="shared" si="8"/>
        <v>0</v>
      </c>
      <c r="AR139" s="18" t="s">
        <v>185</v>
      </c>
      <c r="AT139" s="18" t="s">
        <v>182</v>
      </c>
      <c r="AU139" s="18" t="s">
        <v>138</v>
      </c>
      <c r="AY139" s="18" t="s">
        <v>159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8" t="s">
        <v>138</v>
      </c>
      <c r="BK139" s="168">
        <f t="shared" si="14"/>
        <v>0</v>
      </c>
      <c r="BL139" s="18" t="s">
        <v>164</v>
      </c>
      <c r="BM139" s="18" t="s">
        <v>193</v>
      </c>
    </row>
    <row r="140" spans="2:65" s="9" customFormat="1" ht="29.85" customHeight="1">
      <c r="B140" s="149"/>
      <c r="C140" s="150"/>
      <c r="D140" s="159" t="s">
        <v>125</v>
      </c>
      <c r="E140" s="159"/>
      <c r="F140" s="159"/>
      <c r="G140" s="159"/>
      <c r="H140" s="159"/>
      <c r="I140" s="159"/>
      <c r="J140" s="159"/>
      <c r="K140" s="159"/>
      <c r="L140" s="159"/>
      <c r="M140" s="159"/>
      <c r="N140" s="239">
        <f>BK140</f>
        <v>0</v>
      </c>
      <c r="O140" s="240"/>
      <c r="P140" s="240"/>
      <c r="Q140" s="240"/>
      <c r="R140" s="152"/>
      <c r="T140" s="153"/>
      <c r="U140" s="150"/>
      <c r="V140" s="150"/>
      <c r="W140" s="154">
        <f>SUM(W141:W151)</f>
        <v>0</v>
      </c>
      <c r="X140" s="150"/>
      <c r="Y140" s="154">
        <f>SUM(Y141:Y151)</f>
        <v>0</v>
      </c>
      <c r="Z140" s="150"/>
      <c r="AA140" s="155">
        <f>SUM(AA141:AA151)</f>
        <v>143.23529500000004</v>
      </c>
      <c r="AR140" s="156" t="s">
        <v>85</v>
      </c>
      <c r="AT140" s="157" t="s">
        <v>76</v>
      </c>
      <c r="AU140" s="157" t="s">
        <v>85</v>
      </c>
      <c r="AY140" s="156" t="s">
        <v>159</v>
      </c>
      <c r="BK140" s="158">
        <f>SUM(BK141:BK151)</f>
        <v>0</v>
      </c>
    </row>
    <row r="141" spans="2:65" s="1" customFormat="1" ht="25.5" customHeight="1">
      <c r="B141" s="131"/>
      <c r="C141" s="160" t="s">
        <v>194</v>
      </c>
      <c r="D141" s="160" t="s">
        <v>160</v>
      </c>
      <c r="E141" s="161" t="s">
        <v>195</v>
      </c>
      <c r="F141" s="245" t="s">
        <v>196</v>
      </c>
      <c r="G141" s="245"/>
      <c r="H141" s="245"/>
      <c r="I141" s="245"/>
      <c r="J141" s="162" t="s">
        <v>168</v>
      </c>
      <c r="K141" s="163">
        <v>279.24</v>
      </c>
      <c r="L141" s="231">
        <v>0</v>
      </c>
      <c r="M141" s="231"/>
      <c r="N141" s="246">
        <f t="shared" ref="N141:N151" si="15">ROUND(L141*K141,3)</f>
        <v>0</v>
      </c>
      <c r="O141" s="246"/>
      <c r="P141" s="246"/>
      <c r="Q141" s="246"/>
      <c r="R141" s="134"/>
      <c r="T141" s="165" t="s">
        <v>5</v>
      </c>
      <c r="U141" s="43" t="s">
        <v>44</v>
      </c>
      <c r="V141" s="35"/>
      <c r="W141" s="166">
        <f t="shared" ref="W141:W151" si="16">V141*K141</f>
        <v>0</v>
      </c>
      <c r="X141" s="166">
        <v>0</v>
      </c>
      <c r="Y141" s="166">
        <f t="shared" ref="Y141:Y151" si="17">X141*K141</f>
        <v>0</v>
      </c>
      <c r="Z141" s="166">
        <v>0.19600000000000001</v>
      </c>
      <c r="AA141" s="167">
        <f t="shared" ref="AA141:AA151" si="18">Z141*K141</f>
        <v>54.731040000000007</v>
      </c>
      <c r="AR141" s="18" t="s">
        <v>164</v>
      </c>
      <c r="AT141" s="18" t="s">
        <v>160</v>
      </c>
      <c r="AU141" s="18" t="s">
        <v>138</v>
      </c>
      <c r="AY141" s="18" t="s">
        <v>159</v>
      </c>
      <c r="BE141" s="105">
        <f t="shared" ref="BE141:BE151" si="19">IF(U141="základná",N141,0)</f>
        <v>0</v>
      </c>
      <c r="BF141" s="105">
        <f t="shared" ref="BF141:BF151" si="20">IF(U141="znížená",N141,0)</f>
        <v>0</v>
      </c>
      <c r="BG141" s="105">
        <f t="shared" ref="BG141:BG151" si="21">IF(U141="zákl. prenesená",N141,0)</f>
        <v>0</v>
      </c>
      <c r="BH141" s="105">
        <f t="shared" ref="BH141:BH151" si="22">IF(U141="zníž. prenesená",N141,0)</f>
        <v>0</v>
      </c>
      <c r="BI141" s="105">
        <f t="shared" ref="BI141:BI151" si="23">IF(U141="nulová",N141,0)</f>
        <v>0</v>
      </c>
      <c r="BJ141" s="18" t="s">
        <v>138</v>
      </c>
      <c r="BK141" s="168">
        <f t="shared" ref="BK141:BK151" si="24">ROUND(L141*K141,3)</f>
        <v>0</v>
      </c>
      <c r="BL141" s="18" t="s">
        <v>164</v>
      </c>
      <c r="BM141" s="18" t="s">
        <v>197</v>
      </c>
    </row>
    <row r="142" spans="2:65" s="1" customFormat="1" ht="38.25" customHeight="1">
      <c r="B142" s="131"/>
      <c r="C142" s="160" t="s">
        <v>198</v>
      </c>
      <c r="D142" s="160" t="s">
        <v>160</v>
      </c>
      <c r="E142" s="161" t="s">
        <v>199</v>
      </c>
      <c r="F142" s="245" t="s">
        <v>200</v>
      </c>
      <c r="G142" s="245"/>
      <c r="H142" s="245"/>
      <c r="I142" s="245"/>
      <c r="J142" s="162" t="s">
        <v>201</v>
      </c>
      <c r="K142" s="163">
        <v>2.8650000000000002</v>
      </c>
      <c r="L142" s="231">
        <v>0</v>
      </c>
      <c r="M142" s="231"/>
      <c r="N142" s="246">
        <f t="shared" si="15"/>
        <v>0</v>
      </c>
      <c r="O142" s="246"/>
      <c r="P142" s="246"/>
      <c r="Q142" s="246"/>
      <c r="R142" s="134"/>
      <c r="T142" s="165" t="s">
        <v>5</v>
      </c>
      <c r="U142" s="43" t="s">
        <v>44</v>
      </c>
      <c r="V142" s="35"/>
      <c r="W142" s="166">
        <f t="shared" si="16"/>
        <v>0</v>
      </c>
      <c r="X142" s="166">
        <v>0</v>
      </c>
      <c r="Y142" s="166">
        <f t="shared" si="17"/>
        <v>0</v>
      </c>
      <c r="Z142" s="166">
        <v>1.905</v>
      </c>
      <c r="AA142" s="167">
        <f t="shared" si="18"/>
        <v>5.4578250000000006</v>
      </c>
      <c r="AR142" s="18" t="s">
        <v>164</v>
      </c>
      <c r="AT142" s="18" t="s">
        <v>160</v>
      </c>
      <c r="AU142" s="18" t="s">
        <v>138</v>
      </c>
      <c r="AY142" s="18" t="s">
        <v>159</v>
      </c>
      <c r="BE142" s="105">
        <f t="shared" si="19"/>
        <v>0</v>
      </c>
      <c r="BF142" s="105">
        <f t="shared" si="20"/>
        <v>0</v>
      </c>
      <c r="BG142" s="105">
        <f t="shared" si="21"/>
        <v>0</v>
      </c>
      <c r="BH142" s="105">
        <f t="shared" si="22"/>
        <v>0</v>
      </c>
      <c r="BI142" s="105">
        <f t="shared" si="23"/>
        <v>0</v>
      </c>
      <c r="BJ142" s="18" t="s">
        <v>138</v>
      </c>
      <c r="BK142" s="168">
        <f t="shared" si="24"/>
        <v>0</v>
      </c>
      <c r="BL142" s="18" t="s">
        <v>164</v>
      </c>
      <c r="BM142" s="18" t="s">
        <v>202</v>
      </c>
    </row>
    <row r="143" spans="2:65" s="1" customFormat="1" ht="51" customHeight="1">
      <c r="B143" s="131"/>
      <c r="C143" s="160" t="s">
        <v>203</v>
      </c>
      <c r="D143" s="160" t="s">
        <v>160</v>
      </c>
      <c r="E143" s="161" t="s">
        <v>204</v>
      </c>
      <c r="F143" s="245" t="s">
        <v>205</v>
      </c>
      <c r="G143" s="245"/>
      <c r="H143" s="245"/>
      <c r="I143" s="245"/>
      <c r="J143" s="162" t="s">
        <v>201</v>
      </c>
      <c r="K143" s="163">
        <v>9.7149999999999999</v>
      </c>
      <c r="L143" s="231">
        <v>0</v>
      </c>
      <c r="M143" s="231"/>
      <c r="N143" s="246">
        <f t="shared" si="15"/>
        <v>0</v>
      </c>
      <c r="O143" s="246"/>
      <c r="P143" s="246"/>
      <c r="Q143" s="246"/>
      <c r="R143" s="134"/>
      <c r="T143" s="165" t="s">
        <v>5</v>
      </c>
      <c r="U143" s="43" t="s">
        <v>44</v>
      </c>
      <c r="V143" s="35"/>
      <c r="W143" s="166">
        <f t="shared" si="16"/>
        <v>0</v>
      </c>
      <c r="X143" s="166">
        <v>0</v>
      </c>
      <c r="Y143" s="166">
        <f t="shared" si="17"/>
        <v>0</v>
      </c>
      <c r="Z143" s="166">
        <v>2.2000000000000002</v>
      </c>
      <c r="AA143" s="167">
        <f t="shared" si="18"/>
        <v>21.373000000000001</v>
      </c>
      <c r="AR143" s="18" t="s">
        <v>164</v>
      </c>
      <c r="AT143" s="18" t="s">
        <v>160</v>
      </c>
      <c r="AU143" s="18" t="s">
        <v>138</v>
      </c>
      <c r="AY143" s="18" t="s">
        <v>159</v>
      </c>
      <c r="BE143" s="105">
        <f t="shared" si="19"/>
        <v>0</v>
      </c>
      <c r="BF143" s="105">
        <f t="shared" si="20"/>
        <v>0</v>
      </c>
      <c r="BG143" s="105">
        <f t="shared" si="21"/>
        <v>0</v>
      </c>
      <c r="BH143" s="105">
        <f t="shared" si="22"/>
        <v>0</v>
      </c>
      <c r="BI143" s="105">
        <f t="shared" si="23"/>
        <v>0</v>
      </c>
      <c r="BJ143" s="18" t="s">
        <v>138</v>
      </c>
      <c r="BK143" s="168">
        <f t="shared" si="24"/>
        <v>0</v>
      </c>
      <c r="BL143" s="18" t="s">
        <v>164</v>
      </c>
      <c r="BM143" s="18" t="s">
        <v>206</v>
      </c>
    </row>
    <row r="144" spans="2:65" s="1" customFormat="1" ht="38.25" customHeight="1">
      <c r="B144" s="131"/>
      <c r="C144" s="160" t="s">
        <v>207</v>
      </c>
      <c r="D144" s="160" t="s">
        <v>160</v>
      </c>
      <c r="E144" s="161" t="s">
        <v>208</v>
      </c>
      <c r="F144" s="245" t="s">
        <v>209</v>
      </c>
      <c r="G144" s="245"/>
      <c r="H144" s="245"/>
      <c r="I144" s="245"/>
      <c r="J144" s="162" t="s">
        <v>168</v>
      </c>
      <c r="K144" s="163">
        <v>161.91</v>
      </c>
      <c r="L144" s="231">
        <v>0</v>
      </c>
      <c r="M144" s="231"/>
      <c r="N144" s="246">
        <f t="shared" si="15"/>
        <v>0</v>
      </c>
      <c r="O144" s="246"/>
      <c r="P144" s="246"/>
      <c r="Q144" s="246"/>
      <c r="R144" s="134"/>
      <c r="T144" s="165" t="s">
        <v>5</v>
      </c>
      <c r="U144" s="43" t="s">
        <v>44</v>
      </c>
      <c r="V144" s="35"/>
      <c r="W144" s="166">
        <f t="shared" si="16"/>
        <v>0</v>
      </c>
      <c r="X144" s="166">
        <v>0</v>
      </c>
      <c r="Y144" s="166">
        <f t="shared" si="17"/>
        <v>0</v>
      </c>
      <c r="Z144" s="166">
        <v>6.5000000000000002E-2</v>
      </c>
      <c r="AA144" s="167">
        <f t="shared" si="18"/>
        <v>10.524150000000001</v>
      </c>
      <c r="AR144" s="18" t="s">
        <v>164</v>
      </c>
      <c r="AT144" s="18" t="s">
        <v>160</v>
      </c>
      <c r="AU144" s="18" t="s">
        <v>138</v>
      </c>
      <c r="AY144" s="18" t="s">
        <v>159</v>
      </c>
      <c r="BE144" s="105">
        <f t="shared" si="19"/>
        <v>0</v>
      </c>
      <c r="BF144" s="105">
        <f t="shared" si="20"/>
        <v>0</v>
      </c>
      <c r="BG144" s="105">
        <f t="shared" si="21"/>
        <v>0</v>
      </c>
      <c r="BH144" s="105">
        <f t="shared" si="22"/>
        <v>0</v>
      </c>
      <c r="BI144" s="105">
        <f t="shared" si="23"/>
        <v>0</v>
      </c>
      <c r="BJ144" s="18" t="s">
        <v>138</v>
      </c>
      <c r="BK144" s="168">
        <f t="shared" si="24"/>
        <v>0</v>
      </c>
      <c r="BL144" s="18" t="s">
        <v>164</v>
      </c>
      <c r="BM144" s="18" t="s">
        <v>210</v>
      </c>
    </row>
    <row r="145" spans="2:65" s="1" customFormat="1" ht="38.25" customHeight="1">
      <c r="B145" s="131"/>
      <c r="C145" s="160" t="s">
        <v>211</v>
      </c>
      <c r="D145" s="160" t="s">
        <v>160</v>
      </c>
      <c r="E145" s="161" t="s">
        <v>212</v>
      </c>
      <c r="F145" s="245" t="s">
        <v>213</v>
      </c>
      <c r="G145" s="245"/>
      <c r="H145" s="245"/>
      <c r="I145" s="245"/>
      <c r="J145" s="162" t="s">
        <v>168</v>
      </c>
      <c r="K145" s="163">
        <v>103.2</v>
      </c>
      <c r="L145" s="231">
        <v>0</v>
      </c>
      <c r="M145" s="231"/>
      <c r="N145" s="246">
        <f t="shared" si="15"/>
        <v>0</v>
      </c>
      <c r="O145" s="246"/>
      <c r="P145" s="246"/>
      <c r="Q145" s="246"/>
      <c r="R145" s="134"/>
      <c r="T145" s="165" t="s">
        <v>5</v>
      </c>
      <c r="U145" s="43" t="s">
        <v>44</v>
      </c>
      <c r="V145" s="35"/>
      <c r="W145" s="166">
        <f t="shared" si="16"/>
        <v>0</v>
      </c>
      <c r="X145" s="166">
        <v>0</v>
      </c>
      <c r="Y145" s="166">
        <f t="shared" si="17"/>
        <v>0</v>
      </c>
      <c r="Z145" s="166">
        <v>0.25700000000000001</v>
      </c>
      <c r="AA145" s="167">
        <f t="shared" si="18"/>
        <v>26.522400000000001</v>
      </c>
      <c r="AR145" s="18" t="s">
        <v>164</v>
      </c>
      <c r="AT145" s="18" t="s">
        <v>160</v>
      </c>
      <c r="AU145" s="18" t="s">
        <v>138</v>
      </c>
      <c r="AY145" s="18" t="s">
        <v>159</v>
      </c>
      <c r="BE145" s="105">
        <f t="shared" si="19"/>
        <v>0</v>
      </c>
      <c r="BF145" s="105">
        <f t="shared" si="20"/>
        <v>0</v>
      </c>
      <c r="BG145" s="105">
        <f t="shared" si="21"/>
        <v>0</v>
      </c>
      <c r="BH145" s="105">
        <f t="shared" si="22"/>
        <v>0</v>
      </c>
      <c r="BI145" s="105">
        <f t="shared" si="23"/>
        <v>0</v>
      </c>
      <c r="BJ145" s="18" t="s">
        <v>138</v>
      </c>
      <c r="BK145" s="168">
        <f t="shared" si="24"/>
        <v>0</v>
      </c>
      <c r="BL145" s="18" t="s">
        <v>164</v>
      </c>
      <c r="BM145" s="18" t="s">
        <v>214</v>
      </c>
    </row>
    <row r="146" spans="2:65" s="1" customFormat="1" ht="25.5" customHeight="1">
      <c r="B146" s="131"/>
      <c r="C146" s="160" t="s">
        <v>215</v>
      </c>
      <c r="D146" s="160" t="s">
        <v>160</v>
      </c>
      <c r="E146" s="161" t="s">
        <v>216</v>
      </c>
      <c r="F146" s="245" t="s">
        <v>217</v>
      </c>
      <c r="G146" s="245"/>
      <c r="H146" s="245"/>
      <c r="I146" s="245"/>
      <c r="J146" s="162" t="s">
        <v>168</v>
      </c>
      <c r="K146" s="163">
        <v>362.16</v>
      </c>
      <c r="L146" s="231">
        <v>0</v>
      </c>
      <c r="M146" s="231"/>
      <c r="N146" s="246">
        <f t="shared" si="15"/>
        <v>0</v>
      </c>
      <c r="O146" s="246"/>
      <c r="P146" s="246"/>
      <c r="Q146" s="246"/>
      <c r="R146" s="134"/>
      <c r="T146" s="165" t="s">
        <v>5</v>
      </c>
      <c r="U146" s="43" t="s">
        <v>44</v>
      </c>
      <c r="V146" s="35"/>
      <c r="W146" s="166">
        <f t="shared" si="16"/>
        <v>0</v>
      </c>
      <c r="X146" s="166">
        <v>0</v>
      </c>
      <c r="Y146" s="166">
        <f t="shared" si="17"/>
        <v>0</v>
      </c>
      <c r="Z146" s="166">
        <v>6.8000000000000005E-2</v>
      </c>
      <c r="AA146" s="167">
        <f t="shared" si="18"/>
        <v>24.626880000000003</v>
      </c>
      <c r="AR146" s="18" t="s">
        <v>164</v>
      </c>
      <c r="AT146" s="18" t="s">
        <v>160</v>
      </c>
      <c r="AU146" s="18" t="s">
        <v>138</v>
      </c>
      <c r="AY146" s="18" t="s">
        <v>159</v>
      </c>
      <c r="BE146" s="105">
        <f t="shared" si="19"/>
        <v>0</v>
      </c>
      <c r="BF146" s="105">
        <f t="shared" si="20"/>
        <v>0</v>
      </c>
      <c r="BG146" s="105">
        <f t="shared" si="21"/>
        <v>0</v>
      </c>
      <c r="BH146" s="105">
        <f t="shared" si="22"/>
        <v>0</v>
      </c>
      <c r="BI146" s="105">
        <f t="shared" si="23"/>
        <v>0</v>
      </c>
      <c r="BJ146" s="18" t="s">
        <v>138</v>
      </c>
      <c r="BK146" s="168">
        <f t="shared" si="24"/>
        <v>0</v>
      </c>
      <c r="BL146" s="18" t="s">
        <v>164</v>
      </c>
      <c r="BM146" s="18" t="s">
        <v>218</v>
      </c>
    </row>
    <row r="147" spans="2:65" s="1" customFormat="1" ht="38.25" customHeight="1">
      <c r="B147" s="131"/>
      <c r="C147" s="160" t="s">
        <v>219</v>
      </c>
      <c r="D147" s="160" t="s">
        <v>160</v>
      </c>
      <c r="E147" s="161" t="s">
        <v>220</v>
      </c>
      <c r="F147" s="245" t="s">
        <v>221</v>
      </c>
      <c r="G147" s="245"/>
      <c r="H147" s="245"/>
      <c r="I147" s="245"/>
      <c r="J147" s="162" t="s">
        <v>222</v>
      </c>
      <c r="K147" s="163">
        <v>146.23699999999999</v>
      </c>
      <c r="L147" s="231">
        <v>0</v>
      </c>
      <c r="M147" s="231"/>
      <c r="N147" s="246">
        <f t="shared" si="15"/>
        <v>0</v>
      </c>
      <c r="O147" s="246"/>
      <c r="P147" s="246"/>
      <c r="Q147" s="246"/>
      <c r="R147" s="134"/>
      <c r="T147" s="165" t="s">
        <v>5</v>
      </c>
      <c r="U147" s="43" t="s">
        <v>44</v>
      </c>
      <c r="V147" s="35"/>
      <c r="W147" s="166">
        <f t="shared" si="16"/>
        <v>0</v>
      </c>
      <c r="X147" s="166">
        <v>0</v>
      </c>
      <c r="Y147" s="166">
        <f t="shared" si="17"/>
        <v>0</v>
      </c>
      <c r="Z147" s="166">
        <v>0</v>
      </c>
      <c r="AA147" s="167">
        <f t="shared" si="18"/>
        <v>0</v>
      </c>
      <c r="AR147" s="18" t="s">
        <v>164</v>
      </c>
      <c r="AT147" s="18" t="s">
        <v>160</v>
      </c>
      <c r="AU147" s="18" t="s">
        <v>138</v>
      </c>
      <c r="AY147" s="18" t="s">
        <v>159</v>
      </c>
      <c r="BE147" s="105">
        <f t="shared" si="19"/>
        <v>0</v>
      </c>
      <c r="BF147" s="105">
        <f t="shared" si="20"/>
        <v>0</v>
      </c>
      <c r="BG147" s="105">
        <f t="shared" si="21"/>
        <v>0</v>
      </c>
      <c r="BH147" s="105">
        <f t="shared" si="22"/>
        <v>0</v>
      </c>
      <c r="BI147" s="105">
        <f t="shared" si="23"/>
        <v>0</v>
      </c>
      <c r="BJ147" s="18" t="s">
        <v>138</v>
      </c>
      <c r="BK147" s="168">
        <f t="shared" si="24"/>
        <v>0</v>
      </c>
      <c r="BL147" s="18" t="s">
        <v>164</v>
      </c>
      <c r="BM147" s="18" t="s">
        <v>223</v>
      </c>
    </row>
    <row r="148" spans="2:65" s="1" customFormat="1" ht="25.5" customHeight="1">
      <c r="B148" s="131"/>
      <c r="C148" s="160" t="s">
        <v>224</v>
      </c>
      <c r="D148" s="160" t="s">
        <v>160</v>
      </c>
      <c r="E148" s="161" t="s">
        <v>225</v>
      </c>
      <c r="F148" s="245" t="s">
        <v>226</v>
      </c>
      <c r="G148" s="245"/>
      <c r="H148" s="245"/>
      <c r="I148" s="245"/>
      <c r="J148" s="162" t="s">
        <v>222</v>
      </c>
      <c r="K148" s="163">
        <v>438.71100000000001</v>
      </c>
      <c r="L148" s="231">
        <v>0</v>
      </c>
      <c r="M148" s="231"/>
      <c r="N148" s="246">
        <f t="shared" si="15"/>
        <v>0</v>
      </c>
      <c r="O148" s="246"/>
      <c r="P148" s="246"/>
      <c r="Q148" s="246"/>
      <c r="R148" s="134"/>
      <c r="T148" s="165" t="s">
        <v>5</v>
      </c>
      <c r="U148" s="43" t="s">
        <v>44</v>
      </c>
      <c r="V148" s="35"/>
      <c r="W148" s="166">
        <f t="shared" si="16"/>
        <v>0</v>
      </c>
      <c r="X148" s="166">
        <v>0</v>
      </c>
      <c r="Y148" s="166">
        <f t="shared" si="17"/>
        <v>0</v>
      </c>
      <c r="Z148" s="166">
        <v>0</v>
      </c>
      <c r="AA148" s="167">
        <f t="shared" si="18"/>
        <v>0</v>
      </c>
      <c r="AR148" s="18" t="s">
        <v>164</v>
      </c>
      <c r="AT148" s="18" t="s">
        <v>160</v>
      </c>
      <c r="AU148" s="18" t="s">
        <v>138</v>
      </c>
      <c r="AY148" s="18" t="s">
        <v>159</v>
      </c>
      <c r="BE148" s="105">
        <f t="shared" si="19"/>
        <v>0</v>
      </c>
      <c r="BF148" s="105">
        <f t="shared" si="20"/>
        <v>0</v>
      </c>
      <c r="BG148" s="105">
        <f t="shared" si="21"/>
        <v>0</v>
      </c>
      <c r="BH148" s="105">
        <f t="shared" si="22"/>
        <v>0</v>
      </c>
      <c r="BI148" s="105">
        <f t="shared" si="23"/>
        <v>0</v>
      </c>
      <c r="BJ148" s="18" t="s">
        <v>138</v>
      </c>
      <c r="BK148" s="168">
        <f t="shared" si="24"/>
        <v>0</v>
      </c>
      <c r="BL148" s="18" t="s">
        <v>164</v>
      </c>
      <c r="BM148" s="18" t="s">
        <v>227</v>
      </c>
    </row>
    <row r="149" spans="2:65" s="1" customFormat="1" ht="25.5" customHeight="1">
      <c r="B149" s="131"/>
      <c r="C149" s="160" t="s">
        <v>228</v>
      </c>
      <c r="D149" s="160" t="s">
        <v>160</v>
      </c>
      <c r="E149" s="161" t="s">
        <v>229</v>
      </c>
      <c r="F149" s="245" t="s">
        <v>230</v>
      </c>
      <c r="G149" s="245"/>
      <c r="H149" s="245"/>
      <c r="I149" s="245"/>
      <c r="J149" s="162" t="s">
        <v>222</v>
      </c>
      <c r="K149" s="163">
        <v>146.23699999999999</v>
      </c>
      <c r="L149" s="231">
        <v>0</v>
      </c>
      <c r="M149" s="231"/>
      <c r="N149" s="246">
        <f t="shared" si="15"/>
        <v>0</v>
      </c>
      <c r="O149" s="246"/>
      <c r="P149" s="246"/>
      <c r="Q149" s="246"/>
      <c r="R149" s="134"/>
      <c r="T149" s="165" t="s">
        <v>5</v>
      </c>
      <c r="U149" s="43" t="s">
        <v>44</v>
      </c>
      <c r="V149" s="35"/>
      <c r="W149" s="166">
        <f t="shared" si="16"/>
        <v>0</v>
      </c>
      <c r="X149" s="166">
        <v>0</v>
      </c>
      <c r="Y149" s="166">
        <f t="shared" si="17"/>
        <v>0</v>
      </c>
      <c r="Z149" s="166">
        <v>0</v>
      </c>
      <c r="AA149" s="167">
        <f t="shared" si="18"/>
        <v>0</v>
      </c>
      <c r="AR149" s="18" t="s">
        <v>164</v>
      </c>
      <c r="AT149" s="18" t="s">
        <v>160</v>
      </c>
      <c r="AU149" s="18" t="s">
        <v>138</v>
      </c>
      <c r="AY149" s="18" t="s">
        <v>159</v>
      </c>
      <c r="BE149" s="105">
        <f t="shared" si="19"/>
        <v>0</v>
      </c>
      <c r="BF149" s="105">
        <f t="shared" si="20"/>
        <v>0</v>
      </c>
      <c r="BG149" s="105">
        <f t="shared" si="21"/>
        <v>0</v>
      </c>
      <c r="BH149" s="105">
        <f t="shared" si="22"/>
        <v>0</v>
      </c>
      <c r="BI149" s="105">
        <f t="shared" si="23"/>
        <v>0</v>
      </c>
      <c r="BJ149" s="18" t="s">
        <v>138</v>
      </c>
      <c r="BK149" s="168">
        <f t="shared" si="24"/>
        <v>0</v>
      </c>
      <c r="BL149" s="18" t="s">
        <v>164</v>
      </c>
      <c r="BM149" s="18" t="s">
        <v>231</v>
      </c>
    </row>
    <row r="150" spans="2:65" s="1" customFormat="1" ht="25.5" customHeight="1">
      <c r="B150" s="131"/>
      <c r="C150" s="160" t="s">
        <v>232</v>
      </c>
      <c r="D150" s="160" t="s">
        <v>160</v>
      </c>
      <c r="E150" s="161" t="s">
        <v>233</v>
      </c>
      <c r="F150" s="245" t="s">
        <v>234</v>
      </c>
      <c r="G150" s="245"/>
      <c r="H150" s="245"/>
      <c r="I150" s="245"/>
      <c r="J150" s="162" t="s">
        <v>222</v>
      </c>
      <c r="K150" s="163">
        <v>146.23699999999999</v>
      </c>
      <c r="L150" s="231">
        <v>0</v>
      </c>
      <c r="M150" s="231"/>
      <c r="N150" s="246">
        <f t="shared" si="15"/>
        <v>0</v>
      </c>
      <c r="O150" s="246"/>
      <c r="P150" s="246"/>
      <c r="Q150" s="246"/>
      <c r="R150" s="134"/>
      <c r="T150" s="165" t="s">
        <v>5</v>
      </c>
      <c r="U150" s="43" t="s">
        <v>44</v>
      </c>
      <c r="V150" s="35"/>
      <c r="W150" s="166">
        <f t="shared" si="16"/>
        <v>0</v>
      </c>
      <c r="X150" s="166">
        <v>0</v>
      </c>
      <c r="Y150" s="166">
        <f t="shared" si="17"/>
        <v>0</v>
      </c>
      <c r="Z150" s="166">
        <v>0</v>
      </c>
      <c r="AA150" s="167">
        <f t="shared" si="18"/>
        <v>0</v>
      </c>
      <c r="AR150" s="18" t="s">
        <v>164</v>
      </c>
      <c r="AT150" s="18" t="s">
        <v>160</v>
      </c>
      <c r="AU150" s="18" t="s">
        <v>138</v>
      </c>
      <c r="AY150" s="18" t="s">
        <v>159</v>
      </c>
      <c r="BE150" s="105">
        <f t="shared" si="19"/>
        <v>0</v>
      </c>
      <c r="BF150" s="105">
        <f t="shared" si="20"/>
        <v>0</v>
      </c>
      <c r="BG150" s="105">
        <f t="shared" si="21"/>
        <v>0</v>
      </c>
      <c r="BH150" s="105">
        <f t="shared" si="22"/>
        <v>0</v>
      </c>
      <c r="BI150" s="105">
        <f t="shared" si="23"/>
        <v>0</v>
      </c>
      <c r="BJ150" s="18" t="s">
        <v>138</v>
      </c>
      <c r="BK150" s="168">
        <f t="shared" si="24"/>
        <v>0</v>
      </c>
      <c r="BL150" s="18" t="s">
        <v>164</v>
      </c>
      <c r="BM150" s="18" t="s">
        <v>235</v>
      </c>
    </row>
    <row r="151" spans="2:65" s="1" customFormat="1" ht="25.5" customHeight="1">
      <c r="B151" s="131"/>
      <c r="C151" s="160" t="s">
        <v>236</v>
      </c>
      <c r="D151" s="160" t="s">
        <v>160</v>
      </c>
      <c r="E151" s="161" t="s">
        <v>237</v>
      </c>
      <c r="F151" s="245" t="s">
        <v>238</v>
      </c>
      <c r="G151" s="245"/>
      <c r="H151" s="245"/>
      <c r="I151" s="245"/>
      <c r="J151" s="162" t="s">
        <v>222</v>
      </c>
      <c r="K151" s="163">
        <v>146.23699999999999</v>
      </c>
      <c r="L151" s="231">
        <v>0</v>
      </c>
      <c r="M151" s="231"/>
      <c r="N151" s="246">
        <f t="shared" si="15"/>
        <v>0</v>
      </c>
      <c r="O151" s="246"/>
      <c r="P151" s="246"/>
      <c r="Q151" s="246"/>
      <c r="R151" s="134"/>
      <c r="T151" s="165" t="s">
        <v>5</v>
      </c>
      <c r="U151" s="43" t="s">
        <v>44</v>
      </c>
      <c r="V151" s="35"/>
      <c r="W151" s="166">
        <f t="shared" si="16"/>
        <v>0</v>
      </c>
      <c r="X151" s="166">
        <v>0</v>
      </c>
      <c r="Y151" s="166">
        <f t="shared" si="17"/>
        <v>0</v>
      </c>
      <c r="Z151" s="166">
        <v>0</v>
      </c>
      <c r="AA151" s="167">
        <f t="shared" si="18"/>
        <v>0</v>
      </c>
      <c r="AR151" s="18" t="s">
        <v>164</v>
      </c>
      <c r="AT151" s="18" t="s">
        <v>160</v>
      </c>
      <c r="AU151" s="18" t="s">
        <v>138</v>
      </c>
      <c r="AY151" s="18" t="s">
        <v>159</v>
      </c>
      <c r="BE151" s="105">
        <f t="shared" si="19"/>
        <v>0</v>
      </c>
      <c r="BF151" s="105">
        <f t="shared" si="20"/>
        <v>0</v>
      </c>
      <c r="BG151" s="105">
        <f t="shared" si="21"/>
        <v>0</v>
      </c>
      <c r="BH151" s="105">
        <f t="shared" si="22"/>
        <v>0</v>
      </c>
      <c r="BI151" s="105">
        <f t="shared" si="23"/>
        <v>0</v>
      </c>
      <c r="BJ151" s="18" t="s">
        <v>138</v>
      </c>
      <c r="BK151" s="168">
        <f t="shared" si="24"/>
        <v>0</v>
      </c>
      <c r="BL151" s="18" t="s">
        <v>164</v>
      </c>
      <c r="BM151" s="18" t="s">
        <v>239</v>
      </c>
    </row>
    <row r="152" spans="2:65" s="9" customFormat="1" ht="37.35" customHeight="1">
      <c r="B152" s="149"/>
      <c r="C152" s="150"/>
      <c r="D152" s="151" t="s">
        <v>126</v>
      </c>
      <c r="E152" s="151"/>
      <c r="F152" s="151"/>
      <c r="G152" s="151"/>
      <c r="H152" s="151"/>
      <c r="I152" s="151"/>
      <c r="J152" s="151"/>
      <c r="K152" s="151"/>
      <c r="L152" s="151"/>
      <c r="M152" s="151"/>
      <c r="N152" s="241">
        <f>BK152</f>
        <v>0</v>
      </c>
      <c r="O152" s="242"/>
      <c r="P152" s="242"/>
      <c r="Q152" s="242"/>
      <c r="R152" s="152"/>
      <c r="T152" s="153"/>
      <c r="U152" s="150"/>
      <c r="V152" s="150"/>
      <c r="W152" s="154">
        <f>W153+W156+W163+W174+W178+W184</f>
        <v>0</v>
      </c>
      <c r="X152" s="150"/>
      <c r="Y152" s="154">
        <f>Y153+Y156+Y163+Y174+Y178+Y184</f>
        <v>19.195764669999999</v>
      </c>
      <c r="Z152" s="150"/>
      <c r="AA152" s="155">
        <f>AA153+AA156+AA163+AA174+AA178+AA184</f>
        <v>3.001995</v>
      </c>
      <c r="AR152" s="156" t="s">
        <v>138</v>
      </c>
      <c r="AT152" s="157" t="s">
        <v>76</v>
      </c>
      <c r="AU152" s="157" t="s">
        <v>77</v>
      </c>
      <c r="AY152" s="156" t="s">
        <v>159</v>
      </c>
      <c r="BK152" s="158">
        <f>BK153+BK156+BK163+BK174+BK178+BK184</f>
        <v>0</v>
      </c>
    </row>
    <row r="153" spans="2:65" s="9" customFormat="1" ht="19.899999999999999" customHeight="1">
      <c r="B153" s="149"/>
      <c r="C153" s="150"/>
      <c r="D153" s="159" t="s">
        <v>127</v>
      </c>
      <c r="E153" s="159"/>
      <c r="F153" s="159"/>
      <c r="G153" s="159"/>
      <c r="H153" s="159"/>
      <c r="I153" s="159"/>
      <c r="J153" s="159"/>
      <c r="K153" s="159"/>
      <c r="L153" s="159"/>
      <c r="M153" s="159"/>
      <c r="N153" s="237">
        <f>BK153</f>
        <v>0</v>
      </c>
      <c r="O153" s="238"/>
      <c r="P153" s="238"/>
      <c r="Q153" s="238"/>
      <c r="R153" s="152"/>
      <c r="T153" s="153"/>
      <c r="U153" s="150"/>
      <c r="V153" s="150"/>
      <c r="W153" s="154">
        <f>SUM(W154:W155)</f>
        <v>0</v>
      </c>
      <c r="X153" s="150"/>
      <c r="Y153" s="154">
        <f>SUM(Y154:Y155)</f>
        <v>0.67998000000000003</v>
      </c>
      <c r="Z153" s="150"/>
      <c r="AA153" s="155">
        <f>SUM(AA154:AA155)</f>
        <v>0</v>
      </c>
      <c r="AR153" s="156" t="s">
        <v>138</v>
      </c>
      <c r="AT153" s="157" t="s">
        <v>76</v>
      </c>
      <c r="AU153" s="157" t="s">
        <v>85</v>
      </c>
      <c r="AY153" s="156" t="s">
        <v>159</v>
      </c>
      <c r="BK153" s="158">
        <f>SUM(BK154:BK155)</f>
        <v>0</v>
      </c>
    </row>
    <row r="154" spans="2:65" s="1" customFormat="1" ht="38.25" customHeight="1">
      <c r="B154" s="131"/>
      <c r="C154" s="160" t="s">
        <v>10</v>
      </c>
      <c r="D154" s="160" t="s">
        <v>160</v>
      </c>
      <c r="E154" s="161" t="s">
        <v>240</v>
      </c>
      <c r="F154" s="245" t="s">
        <v>241</v>
      </c>
      <c r="G154" s="245"/>
      <c r="H154" s="245"/>
      <c r="I154" s="245"/>
      <c r="J154" s="162" t="s">
        <v>168</v>
      </c>
      <c r="K154" s="163">
        <v>161.9</v>
      </c>
      <c r="L154" s="231">
        <v>0</v>
      </c>
      <c r="M154" s="231"/>
      <c r="N154" s="246">
        <f>ROUND(L154*K154,3)</f>
        <v>0</v>
      </c>
      <c r="O154" s="246"/>
      <c r="P154" s="246"/>
      <c r="Q154" s="246"/>
      <c r="R154" s="134"/>
      <c r="T154" s="165" t="s">
        <v>5</v>
      </c>
      <c r="U154" s="43" t="s">
        <v>44</v>
      </c>
      <c r="V154" s="35"/>
      <c r="W154" s="166">
        <f>V154*K154</f>
        <v>0</v>
      </c>
      <c r="X154" s="166">
        <v>4.1999999999999997E-3</v>
      </c>
      <c r="Y154" s="166">
        <f>X154*K154</f>
        <v>0.67998000000000003</v>
      </c>
      <c r="Z154" s="166">
        <v>0</v>
      </c>
      <c r="AA154" s="167">
        <f>Z154*K154</f>
        <v>0</v>
      </c>
      <c r="AR154" s="18" t="s">
        <v>224</v>
      </c>
      <c r="AT154" s="18" t="s">
        <v>160</v>
      </c>
      <c r="AU154" s="18" t="s">
        <v>138</v>
      </c>
      <c r="AY154" s="18" t="s">
        <v>159</v>
      </c>
      <c r="BE154" s="105">
        <f>IF(U154="základná",N154,0)</f>
        <v>0</v>
      </c>
      <c r="BF154" s="105">
        <f>IF(U154="znížená",N154,0)</f>
        <v>0</v>
      </c>
      <c r="BG154" s="105">
        <f>IF(U154="zákl. prenesená",N154,0)</f>
        <v>0</v>
      </c>
      <c r="BH154" s="105">
        <f>IF(U154="zníž. prenesená",N154,0)</f>
        <v>0</v>
      </c>
      <c r="BI154" s="105">
        <f>IF(U154="nulová",N154,0)</f>
        <v>0</v>
      </c>
      <c r="BJ154" s="18" t="s">
        <v>138</v>
      </c>
      <c r="BK154" s="168">
        <f>ROUND(L154*K154,3)</f>
        <v>0</v>
      </c>
      <c r="BL154" s="18" t="s">
        <v>224</v>
      </c>
      <c r="BM154" s="18" t="s">
        <v>242</v>
      </c>
    </row>
    <row r="155" spans="2:65" s="1" customFormat="1" ht="25.5" customHeight="1">
      <c r="B155" s="131"/>
      <c r="C155" s="160" t="s">
        <v>243</v>
      </c>
      <c r="D155" s="160" t="s">
        <v>160</v>
      </c>
      <c r="E155" s="161" t="s">
        <v>244</v>
      </c>
      <c r="F155" s="245" t="s">
        <v>245</v>
      </c>
      <c r="G155" s="245"/>
      <c r="H155" s="245"/>
      <c r="I155" s="245"/>
      <c r="J155" s="162" t="s">
        <v>246</v>
      </c>
      <c r="K155" s="164">
        <v>0</v>
      </c>
      <c r="L155" s="231">
        <v>0</v>
      </c>
      <c r="M155" s="231"/>
      <c r="N155" s="246">
        <f>ROUND(L155*K155,3)</f>
        <v>0</v>
      </c>
      <c r="O155" s="246"/>
      <c r="P155" s="246"/>
      <c r="Q155" s="246"/>
      <c r="R155" s="134"/>
      <c r="T155" s="165" t="s">
        <v>5</v>
      </c>
      <c r="U155" s="43" t="s">
        <v>44</v>
      </c>
      <c r="V155" s="35"/>
      <c r="W155" s="166">
        <f>V155*K155</f>
        <v>0</v>
      </c>
      <c r="X155" s="166">
        <v>0</v>
      </c>
      <c r="Y155" s="166">
        <f>X155*K155</f>
        <v>0</v>
      </c>
      <c r="Z155" s="166">
        <v>0</v>
      </c>
      <c r="AA155" s="167">
        <f>Z155*K155</f>
        <v>0</v>
      </c>
      <c r="AR155" s="18" t="s">
        <v>224</v>
      </c>
      <c r="AT155" s="18" t="s">
        <v>160</v>
      </c>
      <c r="AU155" s="18" t="s">
        <v>138</v>
      </c>
      <c r="AY155" s="18" t="s">
        <v>159</v>
      </c>
      <c r="BE155" s="105">
        <f>IF(U155="základná",N155,0)</f>
        <v>0</v>
      </c>
      <c r="BF155" s="105">
        <f>IF(U155="znížená",N155,0)</f>
        <v>0</v>
      </c>
      <c r="BG155" s="105">
        <f>IF(U155="zákl. prenesená",N155,0)</f>
        <v>0</v>
      </c>
      <c r="BH155" s="105">
        <f>IF(U155="zníž. prenesená",N155,0)</f>
        <v>0</v>
      </c>
      <c r="BI155" s="105">
        <f>IF(U155="nulová",N155,0)</f>
        <v>0</v>
      </c>
      <c r="BJ155" s="18" t="s">
        <v>138</v>
      </c>
      <c r="BK155" s="168">
        <f>ROUND(L155*K155,3)</f>
        <v>0</v>
      </c>
      <c r="BL155" s="18" t="s">
        <v>224</v>
      </c>
      <c r="BM155" s="18" t="s">
        <v>247</v>
      </c>
    </row>
    <row r="156" spans="2:65" s="9" customFormat="1" ht="29.85" customHeight="1">
      <c r="B156" s="149"/>
      <c r="C156" s="150"/>
      <c r="D156" s="159" t="s">
        <v>128</v>
      </c>
      <c r="E156" s="159"/>
      <c r="F156" s="159"/>
      <c r="G156" s="159"/>
      <c r="H156" s="159"/>
      <c r="I156" s="159"/>
      <c r="J156" s="159"/>
      <c r="K156" s="159"/>
      <c r="L156" s="159"/>
      <c r="M156" s="159"/>
      <c r="N156" s="239">
        <f>BK156</f>
        <v>0</v>
      </c>
      <c r="O156" s="240"/>
      <c r="P156" s="240"/>
      <c r="Q156" s="240"/>
      <c r="R156" s="152"/>
      <c r="T156" s="153"/>
      <c r="U156" s="150"/>
      <c r="V156" s="150"/>
      <c r="W156" s="154">
        <f>SUM(W157:W162)</f>
        <v>0</v>
      </c>
      <c r="X156" s="150"/>
      <c r="Y156" s="154">
        <f>SUM(Y157:Y162)</f>
        <v>5.11241301</v>
      </c>
      <c r="Z156" s="150"/>
      <c r="AA156" s="155">
        <f>SUM(AA157:AA162)</f>
        <v>3.001995</v>
      </c>
      <c r="AR156" s="156" t="s">
        <v>138</v>
      </c>
      <c r="AT156" s="157" t="s">
        <v>76</v>
      </c>
      <c r="AU156" s="157" t="s">
        <v>85</v>
      </c>
      <c r="AY156" s="156" t="s">
        <v>159</v>
      </c>
      <c r="BK156" s="158">
        <f>SUM(BK157:BK162)</f>
        <v>0</v>
      </c>
    </row>
    <row r="157" spans="2:65" s="1" customFormat="1" ht="38.25" customHeight="1">
      <c r="B157" s="131"/>
      <c r="C157" s="160" t="s">
        <v>248</v>
      </c>
      <c r="D157" s="160" t="s">
        <v>160</v>
      </c>
      <c r="E157" s="161" t="s">
        <v>249</v>
      </c>
      <c r="F157" s="245" t="s">
        <v>250</v>
      </c>
      <c r="G157" s="245"/>
      <c r="H157" s="245"/>
      <c r="I157" s="245"/>
      <c r="J157" s="162" t="s">
        <v>168</v>
      </c>
      <c r="K157" s="163">
        <v>70.62</v>
      </c>
      <c r="L157" s="231">
        <v>0</v>
      </c>
      <c r="M157" s="231"/>
      <c r="N157" s="246">
        <f t="shared" ref="N157:N162" si="25">ROUND(L157*K157,3)</f>
        <v>0</v>
      </c>
      <c r="O157" s="246"/>
      <c r="P157" s="246"/>
      <c r="Q157" s="246"/>
      <c r="R157" s="134"/>
      <c r="T157" s="165" t="s">
        <v>5</v>
      </c>
      <c r="U157" s="43" t="s">
        <v>44</v>
      </c>
      <c r="V157" s="35"/>
      <c r="W157" s="166">
        <f t="shared" ref="W157:W162" si="26">V157*K157</f>
        <v>0</v>
      </c>
      <c r="X157" s="166">
        <v>2.274E-2</v>
      </c>
      <c r="Y157" s="166">
        <f t="shared" ref="Y157:Y162" si="27">X157*K157</f>
        <v>1.6058988000000001</v>
      </c>
      <c r="Z157" s="166">
        <v>0</v>
      </c>
      <c r="AA157" s="167">
        <f t="shared" ref="AA157:AA162" si="28">Z157*K157</f>
        <v>0</v>
      </c>
      <c r="AR157" s="18" t="s">
        <v>224</v>
      </c>
      <c r="AT157" s="18" t="s">
        <v>160</v>
      </c>
      <c r="AU157" s="18" t="s">
        <v>138</v>
      </c>
      <c r="AY157" s="18" t="s">
        <v>159</v>
      </c>
      <c r="BE157" s="105">
        <f t="shared" ref="BE157:BE162" si="29">IF(U157="základná",N157,0)</f>
        <v>0</v>
      </c>
      <c r="BF157" s="105">
        <f t="shared" ref="BF157:BF162" si="30">IF(U157="znížená",N157,0)</f>
        <v>0</v>
      </c>
      <c r="BG157" s="105">
        <f t="shared" ref="BG157:BG162" si="31">IF(U157="zákl. prenesená",N157,0)</f>
        <v>0</v>
      </c>
      <c r="BH157" s="105">
        <f t="shared" ref="BH157:BH162" si="32">IF(U157="zníž. prenesená",N157,0)</f>
        <v>0</v>
      </c>
      <c r="BI157" s="105">
        <f t="shared" ref="BI157:BI162" si="33">IF(U157="nulová",N157,0)</f>
        <v>0</v>
      </c>
      <c r="BJ157" s="18" t="s">
        <v>138</v>
      </c>
      <c r="BK157" s="168">
        <f t="shared" ref="BK157:BK162" si="34">ROUND(L157*K157,3)</f>
        <v>0</v>
      </c>
      <c r="BL157" s="18" t="s">
        <v>224</v>
      </c>
      <c r="BM157" s="18" t="s">
        <v>251</v>
      </c>
    </row>
    <row r="158" spans="2:65" s="1" customFormat="1" ht="38.25" customHeight="1">
      <c r="B158" s="131"/>
      <c r="C158" s="160" t="s">
        <v>252</v>
      </c>
      <c r="D158" s="160" t="s">
        <v>160</v>
      </c>
      <c r="E158" s="161" t="s">
        <v>253</v>
      </c>
      <c r="F158" s="245" t="s">
        <v>254</v>
      </c>
      <c r="G158" s="245"/>
      <c r="H158" s="245"/>
      <c r="I158" s="245"/>
      <c r="J158" s="162" t="s">
        <v>168</v>
      </c>
      <c r="K158" s="163">
        <v>28.940999999999999</v>
      </c>
      <c r="L158" s="231">
        <v>0</v>
      </c>
      <c r="M158" s="231"/>
      <c r="N158" s="246">
        <f t="shared" si="25"/>
        <v>0</v>
      </c>
      <c r="O158" s="246"/>
      <c r="P158" s="246"/>
      <c r="Q158" s="246"/>
      <c r="R158" s="134"/>
      <c r="T158" s="165" t="s">
        <v>5</v>
      </c>
      <c r="U158" s="43" t="s">
        <v>44</v>
      </c>
      <c r="V158" s="35"/>
      <c r="W158" s="166">
        <f t="shared" si="26"/>
        <v>0</v>
      </c>
      <c r="X158" s="166">
        <v>3.0810000000000001E-2</v>
      </c>
      <c r="Y158" s="166">
        <f t="shared" si="27"/>
        <v>0.89167220999999997</v>
      </c>
      <c r="Z158" s="166">
        <v>0</v>
      </c>
      <c r="AA158" s="167">
        <f t="shared" si="28"/>
        <v>0</v>
      </c>
      <c r="AR158" s="18" t="s">
        <v>224</v>
      </c>
      <c r="AT158" s="18" t="s">
        <v>160</v>
      </c>
      <c r="AU158" s="18" t="s">
        <v>138</v>
      </c>
      <c r="AY158" s="18" t="s">
        <v>159</v>
      </c>
      <c r="BE158" s="105">
        <f t="shared" si="29"/>
        <v>0</v>
      </c>
      <c r="BF158" s="105">
        <f t="shared" si="30"/>
        <v>0</v>
      </c>
      <c r="BG158" s="105">
        <f t="shared" si="31"/>
        <v>0</v>
      </c>
      <c r="BH158" s="105">
        <f t="shared" si="32"/>
        <v>0</v>
      </c>
      <c r="BI158" s="105">
        <f t="shared" si="33"/>
        <v>0</v>
      </c>
      <c r="BJ158" s="18" t="s">
        <v>138</v>
      </c>
      <c r="BK158" s="168">
        <f t="shared" si="34"/>
        <v>0</v>
      </c>
      <c r="BL158" s="18" t="s">
        <v>224</v>
      </c>
      <c r="BM158" s="18" t="s">
        <v>255</v>
      </c>
    </row>
    <row r="159" spans="2:65" s="1" customFormat="1" ht="51" customHeight="1">
      <c r="B159" s="131"/>
      <c r="C159" s="160" t="s">
        <v>256</v>
      </c>
      <c r="D159" s="160" t="s">
        <v>160</v>
      </c>
      <c r="E159" s="161" t="s">
        <v>257</v>
      </c>
      <c r="F159" s="245" t="s">
        <v>258</v>
      </c>
      <c r="G159" s="245"/>
      <c r="H159" s="245"/>
      <c r="I159" s="245"/>
      <c r="J159" s="162" t="s">
        <v>168</v>
      </c>
      <c r="K159" s="163">
        <v>49.8</v>
      </c>
      <c r="L159" s="231">
        <v>0</v>
      </c>
      <c r="M159" s="231"/>
      <c r="N159" s="246">
        <f t="shared" si="25"/>
        <v>0</v>
      </c>
      <c r="O159" s="246"/>
      <c r="P159" s="246"/>
      <c r="Q159" s="246"/>
      <c r="R159" s="134"/>
      <c r="T159" s="165" t="s">
        <v>5</v>
      </c>
      <c r="U159" s="43" t="s">
        <v>44</v>
      </c>
      <c r="V159" s="35"/>
      <c r="W159" s="166">
        <f t="shared" si="26"/>
        <v>0</v>
      </c>
      <c r="X159" s="166">
        <v>1.4080000000000001E-2</v>
      </c>
      <c r="Y159" s="166">
        <f t="shared" si="27"/>
        <v>0.70118400000000003</v>
      </c>
      <c r="Z159" s="166">
        <v>0</v>
      </c>
      <c r="AA159" s="167">
        <f t="shared" si="28"/>
        <v>0</v>
      </c>
      <c r="AR159" s="18" t="s">
        <v>224</v>
      </c>
      <c r="AT159" s="18" t="s">
        <v>160</v>
      </c>
      <c r="AU159" s="18" t="s">
        <v>138</v>
      </c>
      <c r="AY159" s="18" t="s">
        <v>159</v>
      </c>
      <c r="BE159" s="105">
        <f t="shared" si="29"/>
        <v>0</v>
      </c>
      <c r="BF159" s="105">
        <f t="shared" si="30"/>
        <v>0</v>
      </c>
      <c r="BG159" s="105">
        <f t="shared" si="31"/>
        <v>0</v>
      </c>
      <c r="BH159" s="105">
        <f t="shared" si="32"/>
        <v>0</v>
      </c>
      <c r="BI159" s="105">
        <f t="shared" si="33"/>
        <v>0</v>
      </c>
      <c r="BJ159" s="18" t="s">
        <v>138</v>
      </c>
      <c r="BK159" s="168">
        <f t="shared" si="34"/>
        <v>0</v>
      </c>
      <c r="BL159" s="18" t="s">
        <v>224</v>
      </c>
      <c r="BM159" s="18" t="s">
        <v>259</v>
      </c>
    </row>
    <row r="160" spans="2:65" s="1" customFormat="1" ht="38.25" customHeight="1">
      <c r="B160" s="131"/>
      <c r="C160" s="160" t="s">
        <v>260</v>
      </c>
      <c r="D160" s="160" t="s">
        <v>160</v>
      </c>
      <c r="E160" s="161" t="s">
        <v>261</v>
      </c>
      <c r="F160" s="245" t="s">
        <v>262</v>
      </c>
      <c r="G160" s="245"/>
      <c r="H160" s="245"/>
      <c r="I160" s="245"/>
      <c r="J160" s="162" t="s">
        <v>168</v>
      </c>
      <c r="K160" s="163">
        <v>161.9</v>
      </c>
      <c r="L160" s="231">
        <v>0</v>
      </c>
      <c r="M160" s="231"/>
      <c r="N160" s="246">
        <f t="shared" si="25"/>
        <v>0</v>
      </c>
      <c r="O160" s="246"/>
      <c r="P160" s="246"/>
      <c r="Q160" s="246"/>
      <c r="R160" s="134"/>
      <c r="T160" s="165" t="s">
        <v>5</v>
      </c>
      <c r="U160" s="43" t="s">
        <v>44</v>
      </c>
      <c r="V160" s="35"/>
      <c r="W160" s="166">
        <f t="shared" si="26"/>
        <v>0</v>
      </c>
      <c r="X160" s="166">
        <v>1.1820000000000001E-2</v>
      </c>
      <c r="Y160" s="166">
        <f t="shared" si="27"/>
        <v>1.9136580000000001</v>
      </c>
      <c r="Z160" s="166">
        <v>0</v>
      </c>
      <c r="AA160" s="167">
        <f t="shared" si="28"/>
        <v>0</v>
      </c>
      <c r="AR160" s="18" t="s">
        <v>224</v>
      </c>
      <c r="AT160" s="18" t="s">
        <v>160</v>
      </c>
      <c r="AU160" s="18" t="s">
        <v>138</v>
      </c>
      <c r="AY160" s="18" t="s">
        <v>159</v>
      </c>
      <c r="BE160" s="105">
        <f t="shared" si="29"/>
        <v>0</v>
      </c>
      <c r="BF160" s="105">
        <f t="shared" si="30"/>
        <v>0</v>
      </c>
      <c r="BG160" s="105">
        <f t="shared" si="31"/>
        <v>0</v>
      </c>
      <c r="BH160" s="105">
        <f t="shared" si="32"/>
        <v>0</v>
      </c>
      <c r="BI160" s="105">
        <f t="shared" si="33"/>
        <v>0</v>
      </c>
      <c r="BJ160" s="18" t="s">
        <v>138</v>
      </c>
      <c r="BK160" s="168">
        <f t="shared" si="34"/>
        <v>0</v>
      </c>
      <c r="BL160" s="18" t="s">
        <v>224</v>
      </c>
      <c r="BM160" s="18" t="s">
        <v>263</v>
      </c>
    </row>
    <row r="161" spans="2:65" s="1" customFormat="1" ht="38.25" customHeight="1">
      <c r="B161" s="131"/>
      <c r="C161" s="160" t="s">
        <v>264</v>
      </c>
      <c r="D161" s="160" t="s">
        <v>160</v>
      </c>
      <c r="E161" s="161" t="s">
        <v>265</v>
      </c>
      <c r="F161" s="245" t="s">
        <v>266</v>
      </c>
      <c r="G161" s="245"/>
      <c r="H161" s="245"/>
      <c r="I161" s="245"/>
      <c r="J161" s="162" t="s">
        <v>168</v>
      </c>
      <c r="K161" s="163">
        <v>166.5</v>
      </c>
      <c r="L161" s="231">
        <v>0</v>
      </c>
      <c r="M161" s="231"/>
      <c r="N161" s="246">
        <f t="shared" si="25"/>
        <v>0</v>
      </c>
      <c r="O161" s="246"/>
      <c r="P161" s="246"/>
      <c r="Q161" s="246"/>
      <c r="R161" s="134"/>
      <c r="T161" s="165" t="s">
        <v>5</v>
      </c>
      <c r="U161" s="43" t="s">
        <v>44</v>
      </c>
      <c r="V161" s="35"/>
      <c r="W161" s="166">
        <f t="shared" si="26"/>
        <v>0</v>
      </c>
      <c r="X161" s="166">
        <v>0</v>
      </c>
      <c r="Y161" s="166">
        <f t="shared" si="27"/>
        <v>0</v>
      </c>
      <c r="Z161" s="166">
        <v>1.8030000000000001E-2</v>
      </c>
      <c r="AA161" s="167">
        <f t="shared" si="28"/>
        <v>3.001995</v>
      </c>
      <c r="AR161" s="18" t="s">
        <v>224</v>
      </c>
      <c r="AT161" s="18" t="s">
        <v>160</v>
      </c>
      <c r="AU161" s="18" t="s">
        <v>138</v>
      </c>
      <c r="AY161" s="18" t="s">
        <v>159</v>
      </c>
      <c r="BE161" s="105">
        <f t="shared" si="29"/>
        <v>0</v>
      </c>
      <c r="BF161" s="105">
        <f t="shared" si="30"/>
        <v>0</v>
      </c>
      <c r="BG161" s="105">
        <f t="shared" si="31"/>
        <v>0</v>
      </c>
      <c r="BH161" s="105">
        <f t="shared" si="32"/>
        <v>0</v>
      </c>
      <c r="BI161" s="105">
        <f t="shared" si="33"/>
        <v>0</v>
      </c>
      <c r="BJ161" s="18" t="s">
        <v>138</v>
      </c>
      <c r="BK161" s="168">
        <f t="shared" si="34"/>
        <v>0</v>
      </c>
      <c r="BL161" s="18" t="s">
        <v>224</v>
      </c>
      <c r="BM161" s="18" t="s">
        <v>267</v>
      </c>
    </row>
    <row r="162" spans="2:65" s="1" customFormat="1" ht="38.25" customHeight="1">
      <c r="B162" s="131"/>
      <c r="C162" s="160" t="s">
        <v>268</v>
      </c>
      <c r="D162" s="160" t="s">
        <v>160</v>
      </c>
      <c r="E162" s="161" t="s">
        <v>269</v>
      </c>
      <c r="F162" s="245" t="s">
        <v>270</v>
      </c>
      <c r="G162" s="245"/>
      <c r="H162" s="245"/>
      <c r="I162" s="245"/>
      <c r="J162" s="162" t="s">
        <v>222</v>
      </c>
      <c r="K162" s="163">
        <v>5.1120000000000001</v>
      </c>
      <c r="L162" s="231">
        <v>0</v>
      </c>
      <c r="M162" s="231"/>
      <c r="N162" s="246">
        <f t="shared" si="25"/>
        <v>0</v>
      </c>
      <c r="O162" s="246"/>
      <c r="P162" s="246"/>
      <c r="Q162" s="246"/>
      <c r="R162" s="134"/>
      <c r="T162" s="165" t="s">
        <v>5</v>
      </c>
      <c r="U162" s="43" t="s">
        <v>44</v>
      </c>
      <c r="V162" s="35"/>
      <c r="W162" s="166">
        <f t="shared" si="26"/>
        <v>0</v>
      </c>
      <c r="X162" s="166">
        <v>0</v>
      </c>
      <c r="Y162" s="166">
        <f t="shared" si="27"/>
        <v>0</v>
      </c>
      <c r="Z162" s="166">
        <v>0</v>
      </c>
      <c r="AA162" s="167">
        <f t="shared" si="28"/>
        <v>0</v>
      </c>
      <c r="AR162" s="18" t="s">
        <v>224</v>
      </c>
      <c r="AT162" s="18" t="s">
        <v>160</v>
      </c>
      <c r="AU162" s="18" t="s">
        <v>138</v>
      </c>
      <c r="AY162" s="18" t="s">
        <v>159</v>
      </c>
      <c r="BE162" s="105">
        <f t="shared" si="29"/>
        <v>0</v>
      </c>
      <c r="BF162" s="105">
        <f t="shared" si="30"/>
        <v>0</v>
      </c>
      <c r="BG162" s="105">
        <f t="shared" si="31"/>
        <v>0</v>
      </c>
      <c r="BH162" s="105">
        <f t="shared" si="32"/>
        <v>0</v>
      </c>
      <c r="BI162" s="105">
        <f t="shared" si="33"/>
        <v>0</v>
      </c>
      <c r="BJ162" s="18" t="s">
        <v>138</v>
      </c>
      <c r="BK162" s="168">
        <f t="shared" si="34"/>
        <v>0</v>
      </c>
      <c r="BL162" s="18" t="s">
        <v>224</v>
      </c>
      <c r="BM162" s="18" t="s">
        <v>271</v>
      </c>
    </row>
    <row r="163" spans="2:65" s="9" customFormat="1" ht="29.85" customHeight="1">
      <c r="B163" s="149"/>
      <c r="C163" s="150"/>
      <c r="D163" s="159" t="s">
        <v>129</v>
      </c>
      <c r="E163" s="159"/>
      <c r="F163" s="159"/>
      <c r="G163" s="159"/>
      <c r="H163" s="159"/>
      <c r="I163" s="159"/>
      <c r="J163" s="159"/>
      <c r="K163" s="159"/>
      <c r="L163" s="159"/>
      <c r="M163" s="159"/>
      <c r="N163" s="239">
        <f>BK163</f>
        <v>0</v>
      </c>
      <c r="O163" s="240"/>
      <c r="P163" s="240"/>
      <c r="Q163" s="240"/>
      <c r="R163" s="152"/>
      <c r="T163" s="153"/>
      <c r="U163" s="150"/>
      <c r="V163" s="150"/>
      <c r="W163" s="154">
        <f>SUM(W164:W173)</f>
        <v>0</v>
      </c>
      <c r="X163" s="150"/>
      <c r="Y163" s="154">
        <f>SUM(Y164:Y173)</f>
        <v>0.52066650000000003</v>
      </c>
      <c r="Z163" s="150"/>
      <c r="AA163" s="155">
        <f>SUM(AA164:AA173)</f>
        <v>0</v>
      </c>
      <c r="AR163" s="156" t="s">
        <v>138</v>
      </c>
      <c r="AT163" s="157" t="s">
        <v>76</v>
      </c>
      <c r="AU163" s="157" t="s">
        <v>85</v>
      </c>
      <c r="AY163" s="156" t="s">
        <v>159</v>
      </c>
      <c r="BK163" s="158">
        <f>SUM(BK164:BK173)</f>
        <v>0</v>
      </c>
    </row>
    <row r="164" spans="2:65" s="1" customFormat="1" ht="16.5" customHeight="1">
      <c r="B164" s="131"/>
      <c r="C164" s="160" t="s">
        <v>272</v>
      </c>
      <c r="D164" s="160" t="s">
        <v>160</v>
      </c>
      <c r="E164" s="161" t="s">
        <v>273</v>
      </c>
      <c r="F164" s="245" t="s">
        <v>274</v>
      </c>
      <c r="G164" s="245"/>
      <c r="H164" s="245"/>
      <c r="I164" s="245"/>
      <c r="J164" s="162" t="s">
        <v>168</v>
      </c>
      <c r="K164" s="163">
        <v>155.65</v>
      </c>
      <c r="L164" s="231">
        <v>0</v>
      </c>
      <c r="M164" s="231"/>
      <c r="N164" s="246">
        <f t="shared" ref="N164:N173" si="35">ROUND(L164*K164,3)</f>
        <v>0</v>
      </c>
      <c r="O164" s="246"/>
      <c r="P164" s="246"/>
      <c r="Q164" s="246"/>
      <c r="R164" s="134"/>
      <c r="T164" s="165" t="s">
        <v>5</v>
      </c>
      <c r="U164" s="43" t="s">
        <v>44</v>
      </c>
      <c r="V164" s="35"/>
      <c r="W164" s="166">
        <f t="shared" ref="W164:W173" si="36">V164*K164</f>
        <v>0</v>
      </c>
      <c r="X164" s="166">
        <v>2.1000000000000001E-4</v>
      </c>
      <c r="Y164" s="166">
        <f t="shared" ref="Y164:Y173" si="37">X164*K164</f>
        <v>3.26865E-2</v>
      </c>
      <c r="Z164" s="166">
        <v>0</v>
      </c>
      <c r="AA164" s="167">
        <f t="shared" ref="AA164:AA173" si="38">Z164*K164</f>
        <v>0</v>
      </c>
      <c r="AR164" s="18" t="s">
        <v>224</v>
      </c>
      <c r="AT164" s="18" t="s">
        <v>160</v>
      </c>
      <c r="AU164" s="18" t="s">
        <v>138</v>
      </c>
      <c r="AY164" s="18" t="s">
        <v>159</v>
      </c>
      <c r="BE164" s="105">
        <f t="shared" ref="BE164:BE173" si="39">IF(U164="základná",N164,0)</f>
        <v>0</v>
      </c>
      <c r="BF164" s="105">
        <f t="shared" ref="BF164:BF173" si="40">IF(U164="znížená",N164,0)</f>
        <v>0</v>
      </c>
      <c r="BG164" s="105">
        <f t="shared" ref="BG164:BG173" si="41">IF(U164="zákl. prenesená",N164,0)</f>
        <v>0</v>
      </c>
      <c r="BH164" s="105">
        <f t="shared" ref="BH164:BH173" si="42">IF(U164="zníž. prenesená",N164,0)</f>
        <v>0</v>
      </c>
      <c r="BI164" s="105">
        <f t="shared" ref="BI164:BI173" si="43">IF(U164="nulová",N164,0)</f>
        <v>0</v>
      </c>
      <c r="BJ164" s="18" t="s">
        <v>138</v>
      </c>
      <c r="BK164" s="168">
        <f t="shared" ref="BK164:BK173" si="44">ROUND(L164*K164,3)</f>
        <v>0</v>
      </c>
      <c r="BL164" s="18" t="s">
        <v>224</v>
      </c>
      <c r="BM164" s="18" t="s">
        <v>275</v>
      </c>
    </row>
    <row r="165" spans="2:65" s="1" customFormat="1" ht="38.25" customHeight="1">
      <c r="B165" s="131"/>
      <c r="C165" s="160" t="s">
        <v>276</v>
      </c>
      <c r="D165" s="160" t="s">
        <v>160</v>
      </c>
      <c r="E165" s="161" t="s">
        <v>277</v>
      </c>
      <c r="F165" s="245" t="s">
        <v>278</v>
      </c>
      <c r="G165" s="245"/>
      <c r="H165" s="245"/>
      <c r="I165" s="245"/>
      <c r="J165" s="162" t="s">
        <v>163</v>
      </c>
      <c r="K165" s="163">
        <v>18</v>
      </c>
      <c r="L165" s="231">
        <v>0</v>
      </c>
      <c r="M165" s="231"/>
      <c r="N165" s="246">
        <f t="shared" si="35"/>
        <v>0</v>
      </c>
      <c r="O165" s="246"/>
      <c r="P165" s="246"/>
      <c r="Q165" s="246"/>
      <c r="R165" s="134"/>
      <c r="T165" s="165" t="s">
        <v>5</v>
      </c>
      <c r="U165" s="43" t="s">
        <v>44</v>
      </c>
      <c r="V165" s="35"/>
      <c r="W165" s="166">
        <f t="shared" si="36"/>
        <v>0</v>
      </c>
      <c r="X165" s="166">
        <v>0</v>
      </c>
      <c r="Y165" s="166">
        <f t="shared" si="37"/>
        <v>0</v>
      </c>
      <c r="Z165" s="166">
        <v>0</v>
      </c>
      <c r="AA165" s="167">
        <f t="shared" si="38"/>
        <v>0</v>
      </c>
      <c r="AR165" s="18" t="s">
        <v>224</v>
      </c>
      <c r="AT165" s="18" t="s">
        <v>160</v>
      </c>
      <c r="AU165" s="18" t="s">
        <v>138</v>
      </c>
      <c r="AY165" s="18" t="s">
        <v>159</v>
      </c>
      <c r="BE165" s="105">
        <f t="shared" si="39"/>
        <v>0</v>
      </c>
      <c r="BF165" s="105">
        <f t="shared" si="40"/>
        <v>0</v>
      </c>
      <c r="BG165" s="105">
        <f t="shared" si="41"/>
        <v>0</v>
      </c>
      <c r="BH165" s="105">
        <f t="shared" si="42"/>
        <v>0</v>
      </c>
      <c r="BI165" s="105">
        <f t="shared" si="43"/>
        <v>0</v>
      </c>
      <c r="BJ165" s="18" t="s">
        <v>138</v>
      </c>
      <c r="BK165" s="168">
        <f t="shared" si="44"/>
        <v>0</v>
      </c>
      <c r="BL165" s="18" t="s">
        <v>224</v>
      </c>
      <c r="BM165" s="18" t="s">
        <v>279</v>
      </c>
    </row>
    <row r="166" spans="2:65" s="1" customFormat="1" ht="38.25" customHeight="1">
      <c r="B166" s="131"/>
      <c r="C166" s="169" t="s">
        <v>280</v>
      </c>
      <c r="D166" s="169" t="s">
        <v>182</v>
      </c>
      <c r="E166" s="170" t="s">
        <v>281</v>
      </c>
      <c r="F166" s="247" t="s">
        <v>282</v>
      </c>
      <c r="G166" s="247"/>
      <c r="H166" s="247"/>
      <c r="I166" s="247"/>
      <c r="J166" s="171" t="s">
        <v>163</v>
      </c>
      <c r="K166" s="172">
        <v>18</v>
      </c>
      <c r="L166" s="248">
        <v>0</v>
      </c>
      <c r="M166" s="248"/>
      <c r="N166" s="249">
        <f t="shared" si="35"/>
        <v>0</v>
      </c>
      <c r="O166" s="246"/>
      <c r="P166" s="246"/>
      <c r="Q166" s="246"/>
      <c r="R166" s="134"/>
      <c r="T166" s="165" t="s">
        <v>5</v>
      </c>
      <c r="U166" s="43" t="s">
        <v>44</v>
      </c>
      <c r="V166" s="35"/>
      <c r="W166" s="166">
        <f t="shared" si="36"/>
        <v>0</v>
      </c>
      <c r="X166" s="166">
        <v>1E-3</v>
      </c>
      <c r="Y166" s="166">
        <f t="shared" si="37"/>
        <v>1.8000000000000002E-2</v>
      </c>
      <c r="Z166" s="166">
        <v>0</v>
      </c>
      <c r="AA166" s="167">
        <f t="shared" si="38"/>
        <v>0</v>
      </c>
      <c r="AR166" s="18" t="s">
        <v>283</v>
      </c>
      <c r="AT166" s="18" t="s">
        <v>182</v>
      </c>
      <c r="AU166" s="18" t="s">
        <v>138</v>
      </c>
      <c r="AY166" s="18" t="s">
        <v>159</v>
      </c>
      <c r="BE166" s="105">
        <f t="shared" si="39"/>
        <v>0</v>
      </c>
      <c r="BF166" s="105">
        <f t="shared" si="40"/>
        <v>0</v>
      </c>
      <c r="BG166" s="105">
        <f t="shared" si="41"/>
        <v>0</v>
      </c>
      <c r="BH166" s="105">
        <f t="shared" si="42"/>
        <v>0</v>
      </c>
      <c r="BI166" s="105">
        <f t="shared" si="43"/>
        <v>0</v>
      </c>
      <c r="BJ166" s="18" t="s">
        <v>138</v>
      </c>
      <c r="BK166" s="168">
        <f t="shared" si="44"/>
        <v>0</v>
      </c>
      <c r="BL166" s="18" t="s">
        <v>224</v>
      </c>
      <c r="BM166" s="18" t="s">
        <v>284</v>
      </c>
    </row>
    <row r="167" spans="2:65" s="1" customFormat="1" ht="38.25" customHeight="1">
      <c r="B167" s="131"/>
      <c r="C167" s="169" t="s">
        <v>285</v>
      </c>
      <c r="D167" s="169" t="s">
        <v>182</v>
      </c>
      <c r="E167" s="170" t="s">
        <v>286</v>
      </c>
      <c r="F167" s="247" t="s">
        <v>287</v>
      </c>
      <c r="G167" s="247"/>
      <c r="H167" s="247"/>
      <c r="I167" s="247"/>
      <c r="J167" s="171" t="s">
        <v>163</v>
      </c>
      <c r="K167" s="172">
        <v>18</v>
      </c>
      <c r="L167" s="248">
        <v>0</v>
      </c>
      <c r="M167" s="248"/>
      <c r="N167" s="249">
        <f t="shared" si="35"/>
        <v>0</v>
      </c>
      <c r="O167" s="246"/>
      <c r="P167" s="246"/>
      <c r="Q167" s="246"/>
      <c r="R167" s="134"/>
      <c r="T167" s="165" t="s">
        <v>5</v>
      </c>
      <c r="U167" s="43" t="s">
        <v>44</v>
      </c>
      <c r="V167" s="35"/>
      <c r="W167" s="166">
        <f t="shared" si="36"/>
        <v>0</v>
      </c>
      <c r="X167" s="166">
        <v>2.5000000000000001E-2</v>
      </c>
      <c r="Y167" s="166">
        <f t="shared" si="37"/>
        <v>0.45</v>
      </c>
      <c r="Z167" s="166">
        <v>0</v>
      </c>
      <c r="AA167" s="167">
        <f t="shared" si="38"/>
        <v>0</v>
      </c>
      <c r="AR167" s="18" t="s">
        <v>283</v>
      </c>
      <c r="AT167" s="18" t="s">
        <v>182</v>
      </c>
      <c r="AU167" s="18" t="s">
        <v>138</v>
      </c>
      <c r="AY167" s="18" t="s">
        <v>159</v>
      </c>
      <c r="BE167" s="105">
        <f t="shared" si="39"/>
        <v>0</v>
      </c>
      <c r="BF167" s="105">
        <f t="shared" si="40"/>
        <v>0</v>
      </c>
      <c r="BG167" s="105">
        <f t="shared" si="41"/>
        <v>0</v>
      </c>
      <c r="BH167" s="105">
        <f t="shared" si="42"/>
        <v>0</v>
      </c>
      <c r="BI167" s="105">
        <f t="shared" si="43"/>
        <v>0</v>
      </c>
      <c r="BJ167" s="18" t="s">
        <v>138</v>
      </c>
      <c r="BK167" s="168">
        <f t="shared" si="44"/>
        <v>0</v>
      </c>
      <c r="BL167" s="18" t="s">
        <v>224</v>
      </c>
      <c r="BM167" s="18" t="s">
        <v>288</v>
      </c>
    </row>
    <row r="168" spans="2:65" s="1" customFormat="1" ht="16.5" customHeight="1">
      <c r="B168" s="131"/>
      <c r="C168" s="160" t="s">
        <v>283</v>
      </c>
      <c r="D168" s="160" t="s">
        <v>160</v>
      </c>
      <c r="E168" s="161" t="s">
        <v>289</v>
      </c>
      <c r="F168" s="245" t="s">
        <v>290</v>
      </c>
      <c r="G168" s="245"/>
      <c r="H168" s="245"/>
      <c r="I168" s="245"/>
      <c r="J168" s="162" t="s">
        <v>163</v>
      </c>
      <c r="K168" s="163">
        <v>18</v>
      </c>
      <c r="L168" s="231">
        <v>0</v>
      </c>
      <c r="M168" s="231"/>
      <c r="N168" s="246">
        <f t="shared" si="35"/>
        <v>0</v>
      </c>
      <c r="O168" s="246"/>
      <c r="P168" s="246"/>
      <c r="Q168" s="246"/>
      <c r="R168" s="134"/>
      <c r="T168" s="165" t="s">
        <v>5</v>
      </c>
      <c r="U168" s="43" t="s">
        <v>44</v>
      </c>
      <c r="V168" s="35"/>
      <c r="W168" s="166">
        <f t="shared" si="36"/>
        <v>0</v>
      </c>
      <c r="X168" s="166">
        <v>3.0000000000000001E-5</v>
      </c>
      <c r="Y168" s="166">
        <f t="shared" si="37"/>
        <v>5.4000000000000001E-4</v>
      </c>
      <c r="Z168" s="166">
        <v>0</v>
      </c>
      <c r="AA168" s="167">
        <f t="shared" si="38"/>
        <v>0</v>
      </c>
      <c r="AR168" s="18" t="s">
        <v>224</v>
      </c>
      <c r="AT168" s="18" t="s">
        <v>160</v>
      </c>
      <c r="AU168" s="18" t="s">
        <v>138</v>
      </c>
      <c r="AY168" s="18" t="s">
        <v>159</v>
      </c>
      <c r="BE168" s="105">
        <f t="shared" si="39"/>
        <v>0</v>
      </c>
      <c r="BF168" s="105">
        <f t="shared" si="40"/>
        <v>0</v>
      </c>
      <c r="BG168" s="105">
        <f t="shared" si="41"/>
        <v>0</v>
      </c>
      <c r="BH168" s="105">
        <f t="shared" si="42"/>
        <v>0</v>
      </c>
      <c r="BI168" s="105">
        <f t="shared" si="43"/>
        <v>0</v>
      </c>
      <c r="BJ168" s="18" t="s">
        <v>138</v>
      </c>
      <c r="BK168" s="168">
        <f t="shared" si="44"/>
        <v>0</v>
      </c>
      <c r="BL168" s="18" t="s">
        <v>224</v>
      </c>
      <c r="BM168" s="18" t="s">
        <v>291</v>
      </c>
    </row>
    <row r="169" spans="2:65" s="1" customFormat="1" ht="16.5" customHeight="1">
      <c r="B169" s="131"/>
      <c r="C169" s="169" t="s">
        <v>292</v>
      </c>
      <c r="D169" s="169" t="s">
        <v>182</v>
      </c>
      <c r="E169" s="170" t="s">
        <v>293</v>
      </c>
      <c r="F169" s="247" t="s">
        <v>294</v>
      </c>
      <c r="G169" s="247"/>
      <c r="H169" s="247"/>
      <c r="I169" s="247"/>
      <c r="J169" s="171" t="s">
        <v>163</v>
      </c>
      <c r="K169" s="172">
        <v>18</v>
      </c>
      <c r="L169" s="248">
        <v>0</v>
      </c>
      <c r="M169" s="248"/>
      <c r="N169" s="249">
        <f t="shared" si="35"/>
        <v>0</v>
      </c>
      <c r="O169" s="246"/>
      <c r="P169" s="246"/>
      <c r="Q169" s="246"/>
      <c r="R169" s="134"/>
      <c r="T169" s="165" t="s">
        <v>5</v>
      </c>
      <c r="U169" s="43" t="s">
        <v>44</v>
      </c>
      <c r="V169" s="35"/>
      <c r="W169" s="166">
        <f t="shared" si="36"/>
        <v>0</v>
      </c>
      <c r="X169" s="166">
        <v>1.08E-3</v>
      </c>
      <c r="Y169" s="166">
        <f t="shared" si="37"/>
        <v>1.9439999999999999E-2</v>
      </c>
      <c r="Z169" s="166">
        <v>0</v>
      </c>
      <c r="AA169" s="167">
        <f t="shared" si="38"/>
        <v>0</v>
      </c>
      <c r="AR169" s="18" t="s">
        <v>283</v>
      </c>
      <c r="AT169" s="18" t="s">
        <v>182</v>
      </c>
      <c r="AU169" s="18" t="s">
        <v>138</v>
      </c>
      <c r="AY169" s="18" t="s">
        <v>159</v>
      </c>
      <c r="BE169" s="105">
        <f t="shared" si="39"/>
        <v>0</v>
      </c>
      <c r="BF169" s="105">
        <f t="shared" si="40"/>
        <v>0</v>
      </c>
      <c r="BG169" s="105">
        <f t="shared" si="41"/>
        <v>0</v>
      </c>
      <c r="BH169" s="105">
        <f t="shared" si="42"/>
        <v>0</v>
      </c>
      <c r="BI169" s="105">
        <f t="shared" si="43"/>
        <v>0</v>
      </c>
      <c r="BJ169" s="18" t="s">
        <v>138</v>
      </c>
      <c r="BK169" s="168">
        <f t="shared" si="44"/>
        <v>0</v>
      </c>
      <c r="BL169" s="18" t="s">
        <v>224</v>
      </c>
      <c r="BM169" s="18" t="s">
        <v>295</v>
      </c>
    </row>
    <row r="170" spans="2:65" s="1" customFormat="1" ht="25.5" customHeight="1">
      <c r="B170" s="131"/>
      <c r="C170" s="160" t="s">
        <v>296</v>
      </c>
      <c r="D170" s="160" t="s">
        <v>160</v>
      </c>
      <c r="E170" s="161" t="s">
        <v>297</v>
      </c>
      <c r="F170" s="245" t="s">
        <v>298</v>
      </c>
      <c r="G170" s="245"/>
      <c r="H170" s="245"/>
      <c r="I170" s="245"/>
      <c r="J170" s="162" t="s">
        <v>163</v>
      </c>
      <c r="K170" s="163">
        <v>15</v>
      </c>
      <c r="L170" s="231">
        <v>0</v>
      </c>
      <c r="M170" s="231"/>
      <c r="N170" s="246">
        <f t="shared" si="35"/>
        <v>0</v>
      </c>
      <c r="O170" s="246"/>
      <c r="P170" s="246"/>
      <c r="Q170" s="246"/>
      <c r="R170" s="134"/>
      <c r="T170" s="165" t="s">
        <v>5</v>
      </c>
      <c r="U170" s="43" t="s">
        <v>44</v>
      </c>
      <c r="V170" s="35"/>
      <c r="W170" s="166">
        <f t="shared" si="36"/>
        <v>0</v>
      </c>
      <c r="X170" s="166">
        <v>0</v>
      </c>
      <c r="Y170" s="166">
        <f t="shared" si="37"/>
        <v>0</v>
      </c>
      <c r="Z170" s="166">
        <v>0</v>
      </c>
      <c r="AA170" s="167">
        <f t="shared" si="38"/>
        <v>0</v>
      </c>
      <c r="AR170" s="18" t="s">
        <v>224</v>
      </c>
      <c r="AT170" s="18" t="s">
        <v>160</v>
      </c>
      <c r="AU170" s="18" t="s">
        <v>138</v>
      </c>
      <c r="AY170" s="18" t="s">
        <v>159</v>
      </c>
      <c r="BE170" s="105">
        <f t="shared" si="39"/>
        <v>0</v>
      </c>
      <c r="BF170" s="105">
        <f t="shared" si="40"/>
        <v>0</v>
      </c>
      <c r="BG170" s="105">
        <f t="shared" si="41"/>
        <v>0</v>
      </c>
      <c r="BH170" s="105">
        <f t="shared" si="42"/>
        <v>0</v>
      </c>
      <c r="BI170" s="105">
        <f t="shared" si="43"/>
        <v>0</v>
      </c>
      <c r="BJ170" s="18" t="s">
        <v>138</v>
      </c>
      <c r="BK170" s="168">
        <f t="shared" si="44"/>
        <v>0</v>
      </c>
      <c r="BL170" s="18" t="s">
        <v>224</v>
      </c>
      <c r="BM170" s="18" t="s">
        <v>299</v>
      </c>
    </row>
    <row r="171" spans="2:65" s="1" customFormat="1" ht="25.5" customHeight="1">
      <c r="B171" s="131"/>
      <c r="C171" s="160" t="s">
        <v>300</v>
      </c>
      <c r="D171" s="160" t="s">
        <v>160</v>
      </c>
      <c r="E171" s="161" t="s">
        <v>301</v>
      </c>
      <c r="F171" s="245" t="s">
        <v>302</v>
      </c>
      <c r="G171" s="245"/>
      <c r="H171" s="245"/>
      <c r="I171" s="245"/>
      <c r="J171" s="162" t="s">
        <v>163</v>
      </c>
      <c r="K171" s="163">
        <v>3</v>
      </c>
      <c r="L171" s="231">
        <v>0</v>
      </c>
      <c r="M171" s="231"/>
      <c r="N171" s="246">
        <f t="shared" si="35"/>
        <v>0</v>
      </c>
      <c r="O171" s="246"/>
      <c r="P171" s="246"/>
      <c r="Q171" s="246"/>
      <c r="R171" s="134"/>
      <c r="T171" s="165" t="s">
        <v>5</v>
      </c>
      <c r="U171" s="43" t="s">
        <v>44</v>
      </c>
      <c r="V171" s="35"/>
      <c r="W171" s="166">
        <f t="shared" si="36"/>
        <v>0</v>
      </c>
      <c r="X171" s="166">
        <v>0</v>
      </c>
      <c r="Y171" s="166">
        <f t="shared" si="37"/>
        <v>0</v>
      </c>
      <c r="Z171" s="166">
        <v>0</v>
      </c>
      <c r="AA171" s="167">
        <f t="shared" si="38"/>
        <v>0</v>
      </c>
      <c r="AR171" s="18" t="s">
        <v>224</v>
      </c>
      <c r="AT171" s="18" t="s">
        <v>160</v>
      </c>
      <c r="AU171" s="18" t="s">
        <v>138</v>
      </c>
      <c r="AY171" s="18" t="s">
        <v>159</v>
      </c>
      <c r="BE171" s="105">
        <f t="shared" si="39"/>
        <v>0</v>
      </c>
      <c r="BF171" s="105">
        <f t="shared" si="40"/>
        <v>0</v>
      </c>
      <c r="BG171" s="105">
        <f t="shared" si="41"/>
        <v>0</v>
      </c>
      <c r="BH171" s="105">
        <f t="shared" si="42"/>
        <v>0</v>
      </c>
      <c r="BI171" s="105">
        <f t="shared" si="43"/>
        <v>0</v>
      </c>
      <c r="BJ171" s="18" t="s">
        <v>138</v>
      </c>
      <c r="BK171" s="168">
        <f t="shared" si="44"/>
        <v>0</v>
      </c>
      <c r="BL171" s="18" t="s">
        <v>224</v>
      </c>
      <c r="BM171" s="18" t="s">
        <v>303</v>
      </c>
    </row>
    <row r="172" spans="2:65" s="1" customFormat="1" ht="25.5" customHeight="1">
      <c r="B172" s="131"/>
      <c r="C172" s="160" t="s">
        <v>304</v>
      </c>
      <c r="D172" s="160" t="s">
        <v>160</v>
      </c>
      <c r="E172" s="161" t="s">
        <v>305</v>
      </c>
      <c r="F172" s="245" t="s">
        <v>306</v>
      </c>
      <c r="G172" s="245"/>
      <c r="H172" s="245"/>
      <c r="I172" s="245"/>
      <c r="J172" s="162" t="s">
        <v>163</v>
      </c>
      <c r="K172" s="163">
        <v>2</v>
      </c>
      <c r="L172" s="231">
        <v>0</v>
      </c>
      <c r="M172" s="231"/>
      <c r="N172" s="246">
        <f t="shared" si="35"/>
        <v>0</v>
      </c>
      <c r="O172" s="246"/>
      <c r="P172" s="246"/>
      <c r="Q172" s="246"/>
      <c r="R172" s="134"/>
      <c r="T172" s="165" t="s">
        <v>5</v>
      </c>
      <c r="U172" s="43" t="s">
        <v>44</v>
      </c>
      <c r="V172" s="35"/>
      <c r="W172" s="166">
        <f t="shared" si="36"/>
        <v>0</v>
      </c>
      <c r="X172" s="166">
        <v>0</v>
      </c>
      <c r="Y172" s="166">
        <f t="shared" si="37"/>
        <v>0</v>
      </c>
      <c r="Z172" s="166">
        <v>0</v>
      </c>
      <c r="AA172" s="167">
        <f t="shared" si="38"/>
        <v>0</v>
      </c>
      <c r="AR172" s="18" t="s">
        <v>224</v>
      </c>
      <c r="AT172" s="18" t="s">
        <v>160</v>
      </c>
      <c r="AU172" s="18" t="s">
        <v>138</v>
      </c>
      <c r="AY172" s="18" t="s">
        <v>159</v>
      </c>
      <c r="BE172" s="105">
        <f t="shared" si="39"/>
        <v>0</v>
      </c>
      <c r="BF172" s="105">
        <f t="shared" si="40"/>
        <v>0</v>
      </c>
      <c r="BG172" s="105">
        <f t="shared" si="41"/>
        <v>0</v>
      </c>
      <c r="BH172" s="105">
        <f t="shared" si="42"/>
        <v>0</v>
      </c>
      <c r="BI172" s="105">
        <f t="shared" si="43"/>
        <v>0</v>
      </c>
      <c r="BJ172" s="18" t="s">
        <v>138</v>
      </c>
      <c r="BK172" s="168">
        <f t="shared" si="44"/>
        <v>0</v>
      </c>
      <c r="BL172" s="18" t="s">
        <v>224</v>
      </c>
      <c r="BM172" s="18" t="s">
        <v>307</v>
      </c>
    </row>
    <row r="173" spans="2:65" s="1" customFormat="1" ht="25.5" customHeight="1">
      <c r="B173" s="131"/>
      <c r="C173" s="160" t="s">
        <v>308</v>
      </c>
      <c r="D173" s="160" t="s">
        <v>160</v>
      </c>
      <c r="E173" s="161" t="s">
        <v>309</v>
      </c>
      <c r="F173" s="245" t="s">
        <v>310</v>
      </c>
      <c r="G173" s="245"/>
      <c r="H173" s="245"/>
      <c r="I173" s="245"/>
      <c r="J173" s="162" t="s">
        <v>246</v>
      </c>
      <c r="K173" s="164">
        <v>0</v>
      </c>
      <c r="L173" s="231">
        <v>0</v>
      </c>
      <c r="M173" s="231"/>
      <c r="N173" s="246">
        <f t="shared" si="35"/>
        <v>0</v>
      </c>
      <c r="O173" s="246"/>
      <c r="P173" s="246"/>
      <c r="Q173" s="246"/>
      <c r="R173" s="134"/>
      <c r="T173" s="165" t="s">
        <v>5</v>
      </c>
      <c r="U173" s="43" t="s">
        <v>44</v>
      </c>
      <c r="V173" s="35"/>
      <c r="W173" s="166">
        <f t="shared" si="36"/>
        <v>0</v>
      </c>
      <c r="X173" s="166">
        <v>0</v>
      </c>
      <c r="Y173" s="166">
        <f t="shared" si="37"/>
        <v>0</v>
      </c>
      <c r="Z173" s="166">
        <v>0</v>
      </c>
      <c r="AA173" s="167">
        <f t="shared" si="38"/>
        <v>0</v>
      </c>
      <c r="AR173" s="18" t="s">
        <v>224</v>
      </c>
      <c r="AT173" s="18" t="s">
        <v>160</v>
      </c>
      <c r="AU173" s="18" t="s">
        <v>138</v>
      </c>
      <c r="AY173" s="18" t="s">
        <v>159</v>
      </c>
      <c r="BE173" s="105">
        <f t="shared" si="39"/>
        <v>0</v>
      </c>
      <c r="BF173" s="105">
        <f t="shared" si="40"/>
        <v>0</v>
      </c>
      <c r="BG173" s="105">
        <f t="shared" si="41"/>
        <v>0</v>
      </c>
      <c r="BH173" s="105">
        <f t="shared" si="42"/>
        <v>0</v>
      </c>
      <c r="BI173" s="105">
        <f t="shared" si="43"/>
        <v>0</v>
      </c>
      <c r="BJ173" s="18" t="s">
        <v>138</v>
      </c>
      <c r="BK173" s="168">
        <f t="shared" si="44"/>
        <v>0</v>
      </c>
      <c r="BL173" s="18" t="s">
        <v>224</v>
      </c>
      <c r="BM173" s="18" t="s">
        <v>311</v>
      </c>
    </row>
    <row r="174" spans="2:65" s="9" customFormat="1" ht="29.85" customHeight="1">
      <c r="B174" s="149"/>
      <c r="C174" s="150"/>
      <c r="D174" s="159" t="s">
        <v>130</v>
      </c>
      <c r="E174" s="159"/>
      <c r="F174" s="159"/>
      <c r="G174" s="159"/>
      <c r="H174" s="159"/>
      <c r="I174" s="159"/>
      <c r="J174" s="159"/>
      <c r="K174" s="159"/>
      <c r="L174" s="159"/>
      <c r="M174" s="159"/>
      <c r="N174" s="239">
        <f>BK174</f>
        <v>0</v>
      </c>
      <c r="O174" s="240"/>
      <c r="P174" s="240"/>
      <c r="Q174" s="240"/>
      <c r="R174" s="152"/>
      <c r="T174" s="153"/>
      <c r="U174" s="150"/>
      <c r="V174" s="150"/>
      <c r="W174" s="154">
        <f>SUM(W175:W177)</f>
        <v>0</v>
      </c>
      <c r="X174" s="150"/>
      <c r="Y174" s="154">
        <f>SUM(Y175:Y177)</f>
        <v>4.8217058000000002</v>
      </c>
      <c r="Z174" s="150"/>
      <c r="AA174" s="155">
        <f>SUM(AA175:AA177)</f>
        <v>0</v>
      </c>
      <c r="AR174" s="156" t="s">
        <v>138</v>
      </c>
      <c r="AT174" s="157" t="s">
        <v>76</v>
      </c>
      <c r="AU174" s="157" t="s">
        <v>85</v>
      </c>
      <c r="AY174" s="156" t="s">
        <v>159</v>
      </c>
      <c r="BK174" s="158">
        <f>SUM(BK175:BK177)</f>
        <v>0</v>
      </c>
    </row>
    <row r="175" spans="2:65" s="1" customFormat="1" ht="25.5" customHeight="1">
      <c r="B175" s="131"/>
      <c r="C175" s="160" t="s">
        <v>312</v>
      </c>
      <c r="D175" s="160" t="s">
        <v>160</v>
      </c>
      <c r="E175" s="161" t="s">
        <v>313</v>
      </c>
      <c r="F175" s="245" t="s">
        <v>314</v>
      </c>
      <c r="G175" s="245"/>
      <c r="H175" s="245"/>
      <c r="I175" s="245"/>
      <c r="J175" s="162" t="s">
        <v>168</v>
      </c>
      <c r="K175" s="163">
        <v>161.9</v>
      </c>
      <c r="L175" s="231">
        <v>0</v>
      </c>
      <c r="M175" s="231"/>
      <c r="N175" s="246">
        <f>ROUND(L175*K175,3)</f>
        <v>0</v>
      </c>
      <c r="O175" s="246"/>
      <c r="P175" s="246"/>
      <c r="Q175" s="246"/>
      <c r="R175" s="134"/>
      <c r="T175" s="165" t="s">
        <v>5</v>
      </c>
      <c r="U175" s="43" t="s">
        <v>44</v>
      </c>
      <c r="V175" s="35"/>
      <c r="W175" s="166">
        <f>V175*K175</f>
        <v>0</v>
      </c>
      <c r="X175" s="166">
        <v>4.6899999999999997E-3</v>
      </c>
      <c r="Y175" s="166">
        <f>X175*K175</f>
        <v>0.75931099999999996</v>
      </c>
      <c r="Z175" s="166">
        <v>0</v>
      </c>
      <c r="AA175" s="167">
        <f>Z175*K175</f>
        <v>0</v>
      </c>
      <c r="AR175" s="18" t="s">
        <v>224</v>
      </c>
      <c r="AT175" s="18" t="s">
        <v>160</v>
      </c>
      <c r="AU175" s="18" t="s">
        <v>138</v>
      </c>
      <c r="AY175" s="18" t="s">
        <v>159</v>
      </c>
      <c r="BE175" s="105">
        <f>IF(U175="základná",N175,0)</f>
        <v>0</v>
      </c>
      <c r="BF175" s="105">
        <f>IF(U175="znížená",N175,0)</f>
        <v>0</v>
      </c>
      <c r="BG175" s="105">
        <f>IF(U175="zákl. prenesená",N175,0)</f>
        <v>0</v>
      </c>
      <c r="BH175" s="105">
        <f>IF(U175="zníž. prenesená",N175,0)</f>
        <v>0</v>
      </c>
      <c r="BI175" s="105">
        <f>IF(U175="nulová",N175,0)</f>
        <v>0</v>
      </c>
      <c r="BJ175" s="18" t="s">
        <v>138</v>
      </c>
      <c r="BK175" s="168">
        <f>ROUND(L175*K175,3)</f>
        <v>0</v>
      </c>
      <c r="BL175" s="18" t="s">
        <v>224</v>
      </c>
      <c r="BM175" s="18" t="s">
        <v>315</v>
      </c>
    </row>
    <row r="176" spans="2:65" s="1" customFormat="1" ht="38.25" customHeight="1">
      <c r="B176" s="131"/>
      <c r="C176" s="169" t="s">
        <v>316</v>
      </c>
      <c r="D176" s="169" t="s">
        <v>182</v>
      </c>
      <c r="E176" s="170" t="s">
        <v>317</v>
      </c>
      <c r="F176" s="247" t="s">
        <v>318</v>
      </c>
      <c r="G176" s="247"/>
      <c r="H176" s="247"/>
      <c r="I176" s="247"/>
      <c r="J176" s="171" t="s">
        <v>168</v>
      </c>
      <c r="K176" s="172">
        <v>165.13800000000001</v>
      </c>
      <c r="L176" s="248">
        <v>0</v>
      </c>
      <c r="M176" s="248"/>
      <c r="N176" s="249">
        <f>ROUND(L176*K176,3)</f>
        <v>0</v>
      </c>
      <c r="O176" s="246"/>
      <c r="P176" s="246"/>
      <c r="Q176" s="246"/>
      <c r="R176" s="134"/>
      <c r="T176" s="165" t="s">
        <v>5</v>
      </c>
      <c r="U176" s="43" t="s">
        <v>44</v>
      </c>
      <c r="V176" s="35"/>
      <c r="W176" s="166">
        <f>V176*K176</f>
        <v>0</v>
      </c>
      <c r="X176" s="166">
        <v>2.46E-2</v>
      </c>
      <c r="Y176" s="166">
        <f>X176*K176</f>
        <v>4.0623947999999999</v>
      </c>
      <c r="Z176" s="166">
        <v>0</v>
      </c>
      <c r="AA176" s="167">
        <f>Z176*K176</f>
        <v>0</v>
      </c>
      <c r="AR176" s="18" t="s">
        <v>283</v>
      </c>
      <c r="AT176" s="18" t="s">
        <v>182</v>
      </c>
      <c r="AU176" s="18" t="s">
        <v>138</v>
      </c>
      <c r="AY176" s="18" t="s">
        <v>159</v>
      </c>
      <c r="BE176" s="105">
        <f>IF(U176="základná",N176,0)</f>
        <v>0</v>
      </c>
      <c r="BF176" s="105">
        <f>IF(U176="znížená",N176,0)</f>
        <v>0</v>
      </c>
      <c r="BG176" s="105">
        <f>IF(U176="zákl. prenesená",N176,0)</f>
        <v>0</v>
      </c>
      <c r="BH176" s="105">
        <f>IF(U176="zníž. prenesená",N176,0)</f>
        <v>0</v>
      </c>
      <c r="BI176" s="105">
        <f>IF(U176="nulová",N176,0)</f>
        <v>0</v>
      </c>
      <c r="BJ176" s="18" t="s">
        <v>138</v>
      </c>
      <c r="BK176" s="168">
        <f>ROUND(L176*K176,3)</f>
        <v>0</v>
      </c>
      <c r="BL176" s="18" t="s">
        <v>224</v>
      </c>
      <c r="BM176" s="18" t="s">
        <v>319</v>
      </c>
    </row>
    <row r="177" spans="2:65" s="1" customFormat="1" ht="25.5" customHeight="1">
      <c r="B177" s="131"/>
      <c r="C177" s="160" t="s">
        <v>320</v>
      </c>
      <c r="D177" s="160" t="s">
        <v>160</v>
      </c>
      <c r="E177" s="161" t="s">
        <v>321</v>
      </c>
      <c r="F177" s="245" t="s">
        <v>322</v>
      </c>
      <c r="G177" s="245"/>
      <c r="H177" s="245"/>
      <c r="I177" s="245"/>
      <c r="J177" s="162" t="s">
        <v>222</v>
      </c>
      <c r="K177" s="163">
        <v>4.8220000000000001</v>
      </c>
      <c r="L177" s="231">
        <v>0</v>
      </c>
      <c r="M177" s="231"/>
      <c r="N177" s="246">
        <f>ROUND(L177*K177,3)</f>
        <v>0</v>
      </c>
      <c r="O177" s="246"/>
      <c r="P177" s="246"/>
      <c r="Q177" s="246"/>
      <c r="R177" s="134"/>
      <c r="T177" s="165" t="s">
        <v>5</v>
      </c>
      <c r="U177" s="43" t="s">
        <v>44</v>
      </c>
      <c r="V177" s="35"/>
      <c r="W177" s="166">
        <f>V177*K177</f>
        <v>0</v>
      </c>
      <c r="X177" s="166">
        <v>0</v>
      </c>
      <c r="Y177" s="166">
        <f>X177*K177</f>
        <v>0</v>
      </c>
      <c r="Z177" s="166">
        <v>0</v>
      </c>
      <c r="AA177" s="167">
        <f>Z177*K177</f>
        <v>0</v>
      </c>
      <c r="AR177" s="18" t="s">
        <v>224</v>
      </c>
      <c r="AT177" s="18" t="s">
        <v>160</v>
      </c>
      <c r="AU177" s="18" t="s">
        <v>138</v>
      </c>
      <c r="AY177" s="18" t="s">
        <v>159</v>
      </c>
      <c r="BE177" s="105">
        <f>IF(U177="základná",N177,0)</f>
        <v>0</v>
      </c>
      <c r="BF177" s="105">
        <f>IF(U177="znížená",N177,0)</f>
        <v>0</v>
      </c>
      <c r="BG177" s="105">
        <f>IF(U177="zákl. prenesená",N177,0)</f>
        <v>0</v>
      </c>
      <c r="BH177" s="105">
        <f>IF(U177="zníž. prenesená",N177,0)</f>
        <v>0</v>
      </c>
      <c r="BI177" s="105">
        <f>IF(U177="nulová",N177,0)</f>
        <v>0</v>
      </c>
      <c r="BJ177" s="18" t="s">
        <v>138</v>
      </c>
      <c r="BK177" s="168">
        <f>ROUND(L177*K177,3)</f>
        <v>0</v>
      </c>
      <c r="BL177" s="18" t="s">
        <v>224</v>
      </c>
      <c r="BM177" s="18" t="s">
        <v>323</v>
      </c>
    </row>
    <row r="178" spans="2:65" s="9" customFormat="1" ht="29.85" customHeight="1">
      <c r="B178" s="149"/>
      <c r="C178" s="150"/>
      <c r="D178" s="159" t="s">
        <v>131</v>
      </c>
      <c r="E178" s="159"/>
      <c r="F178" s="159"/>
      <c r="G178" s="159"/>
      <c r="H178" s="159"/>
      <c r="I178" s="159"/>
      <c r="J178" s="159"/>
      <c r="K178" s="159"/>
      <c r="L178" s="159"/>
      <c r="M178" s="159"/>
      <c r="N178" s="239">
        <f>BK178</f>
        <v>0</v>
      </c>
      <c r="O178" s="240"/>
      <c r="P178" s="240"/>
      <c r="Q178" s="240"/>
      <c r="R178" s="152"/>
      <c r="T178" s="153"/>
      <c r="U178" s="150"/>
      <c r="V178" s="150"/>
      <c r="W178" s="154">
        <f>SUM(W179:W183)</f>
        <v>0</v>
      </c>
      <c r="X178" s="150"/>
      <c r="Y178" s="154">
        <f>SUM(Y179:Y183)</f>
        <v>7.9968041599999999</v>
      </c>
      <c r="Z178" s="150"/>
      <c r="AA178" s="155">
        <f>SUM(AA179:AA183)</f>
        <v>0</v>
      </c>
      <c r="AR178" s="156" t="s">
        <v>138</v>
      </c>
      <c r="AT178" s="157" t="s">
        <v>76</v>
      </c>
      <c r="AU178" s="157" t="s">
        <v>85</v>
      </c>
      <c r="AY178" s="156" t="s">
        <v>159</v>
      </c>
      <c r="BK178" s="158">
        <f>SUM(BK179:BK183)</f>
        <v>0</v>
      </c>
    </row>
    <row r="179" spans="2:65" s="1" customFormat="1" ht="38.25" customHeight="1">
      <c r="B179" s="131"/>
      <c r="C179" s="160" t="s">
        <v>324</v>
      </c>
      <c r="D179" s="160" t="s">
        <v>160</v>
      </c>
      <c r="E179" s="161" t="s">
        <v>325</v>
      </c>
      <c r="F179" s="245" t="s">
        <v>326</v>
      </c>
      <c r="G179" s="245"/>
      <c r="H179" s="245"/>
      <c r="I179" s="245"/>
      <c r="J179" s="162" t="s">
        <v>168</v>
      </c>
      <c r="K179" s="163">
        <v>357.41</v>
      </c>
      <c r="L179" s="231">
        <v>0</v>
      </c>
      <c r="M179" s="231"/>
      <c r="N179" s="246">
        <f>ROUND(L179*K179,3)</f>
        <v>0</v>
      </c>
      <c r="O179" s="246"/>
      <c r="P179" s="246"/>
      <c r="Q179" s="246"/>
      <c r="R179" s="134"/>
      <c r="T179" s="165" t="s">
        <v>5</v>
      </c>
      <c r="U179" s="43" t="s">
        <v>44</v>
      </c>
      <c r="V179" s="35"/>
      <c r="W179" s="166">
        <f>V179*K179</f>
        <v>0</v>
      </c>
      <c r="X179" s="166">
        <v>3.8400000000000001E-3</v>
      </c>
      <c r="Y179" s="166">
        <f>X179*K179</f>
        <v>1.3724544000000001</v>
      </c>
      <c r="Z179" s="166">
        <v>0</v>
      </c>
      <c r="AA179" s="167">
        <f>Z179*K179</f>
        <v>0</v>
      </c>
      <c r="AR179" s="18" t="s">
        <v>224</v>
      </c>
      <c r="AT179" s="18" t="s">
        <v>160</v>
      </c>
      <c r="AU179" s="18" t="s">
        <v>138</v>
      </c>
      <c r="AY179" s="18" t="s">
        <v>159</v>
      </c>
      <c r="BE179" s="105">
        <f>IF(U179="základná",N179,0)</f>
        <v>0</v>
      </c>
      <c r="BF179" s="105">
        <f>IF(U179="znížená",N179,0)</f>
        <v>0</v>
      </c>
      <c r="BG179" s="105">
        <f>IF(U179="zákl. prenesená",N179,0)</f>
        <v>0</v>
      </c>
      <c r="BH179" s="105">
        <f>IF(U179="zníž. prenesená",N179,0)</f>
        <v>0</v>
      </c>
      <c r="BI179" s="105">
        <f>IF(U179="nulová",N179,0)</f>
        <v>0</v>
      </c>
      <c r="BJ179" s="18" t="s">
        <v>138</v>
      </c>
      <c r="BK179" s="168">
        <f>ROUND(L179*K179,3)</f>
        <v>0</v>
      </c>
      <c r="BL179" s="18" t="s">
        <v>224</v>
      </c>
      <c r="BM179" s="18" t="s">
        <v>327</v>
      </c>
    </row>
    <row r="180" spans="2:65" s="1" customFormat="1" ht="25.5" customHeight="1">
      <c r="B180" s="131"/>
      <c r="C180" s="169" t="s">
        <v>328</v>
      </c>
      <c r="D180" s="169" t="s">
        <v>182</v>
      </c>
      <c r="E180" s="170" t="s">
        <v>329</v>
      </c>
      <c r="F180" s="247" t="s">
        <v>330</v>
      </c>
      <c r="G180" s="247"/>
      <c r="H180" s="247"/>
      <c r="I180" s="247"/>
      <c r="J180" s="171" t="s">
        <v>168</v>
      </c>
      <c r="K180" s="172">
        <v>364.55799999999999</v>
      </c>
      <c r="L180" s="248">
        <v>0</v>
      </c>
      <c r="M180" s="248"/>
      <c r="N180" s="249">
        <f>ROUND(L180*K180,3)</f>
        <v>0</v>
      </c>
      <c r="O180" s="246"/>
      <c r="P180" s="246"/>
      <c r="Q180" s="246"/>
      <c r="R180" s="134"/>
      <c r="T180" s="165" t="s">
        <v>5</v>
      </c>
      <c r="U180" s="43" t="s">
        <v>44</v>
      </c>
      <c r="V180" s="35"/>
      <c r="W180" s="166">
        <f>V180*K180</f>
        <v>0</v>
      </c>
      <c r="X180" s="166">
        <v>1.7600000000000001E-2</v>
      </c>
      <c r="Y180" s="166">
        <f>X180*K180</f>
        <v>6.4162208000000005</v>
      </c>
      <c r="Z180" s="166">
        <v>0</v>
      </c>
      <c r="AA180" s="167">
        <f>Z180*K180</f>
        <v>0</v>
      </c>
      <c r="AR180" s="18" t="s">
        <v>283</v>
      </c>
      <c r="AT180" s="18" t="s">
        <v>182</v>
      </c>
      <c r="AU180" s="18" t="s">
        <v>138</v>
      </c>
      <c r="AY180" s="18" t="s">
        <v>159</v>
      </c>
      <c r="BE180" s="105">
        <f>IF(U180="základná",N180,0)</f>
        <v>0</v>
      </c>
      <c r="BF180" s="105">
        <f>IF(U180="znížená",N180,0)</f>
        <v>0</v>
      </c>
      <c r="BG180" s="105">
        <f>IF(U180="zákl. prenesená",N180,0)</f>
        <v>0</v>
      </c>
      <c r="BH180" s="105">
        <f>IF(U180="zníž. prenesená",N180,0)</f>
        <v>0</v>
      </c>
      <c r="BI180" s="105">
        <f>IF(U180="nulová",N180,0)</f>
        <v>0</v>
      </c>
      <c r="BJ180" s="18" t="s">
        <v>138</v>
      </c>
      <c r="BK180" s="168">
        <f>ROUND(L180*K180,3)</f>
        <v>0</v>
      </c>
      <c r="BL180" s="18" t="s">
        <v>224</v>
      </c>
      <c r="BM180" s="18" t="s">
        <v>331</v>
      </c>
    </row>
    <row r="181" spans="2:65" s="1" customFormat="1" ht="25.5" customHeight="1">
      <c r="B181" s="131"/>
      <c r="C181" s="160" t="s">
        <v>332</v>
      </c>
      <c r="D181" s="160" t="s">
        <v>160</v>
      </c>
      <c r="E181" s="161" t="s">
        <v>333</v>
      </c>
      <c r="F181" s="245" t="s">
        <v>334</v>
      </c>
      <c r="G181" s="245"/>
      <c r="H181" s="245"/>
      <c r="I181" s="245"/>
      <c r="J181" s="162" t="s">
        <v>335</v>
      </c>
      <c r="K181" s="163">
        <v>354.9</v>
      </c>
      <c r="L181" s="231">
        <v>0</v>
      </c>
      <c r="M181" s="231"/>
      <c r="N181" s="246">
        <f>ROUND(L181*K181,3)</f>
        <v>0</v>
      </c>
      <c r="O181" s="246"/>
      <c r="P181" s="246"/>
      <c r="Q181" s="246"/>
      <c r="R181" s="134"/>
      <c r="T181" s="165" t="s">
        <v>5</v>
      </c>
      <c r="U181" s="43" t="s">
        <v>44</v>
      </c>
      <c r="V181" s="35"/>
      <c r="W181" s="166">
        <f>V181*K181</f>
        <v>0</v>
      </c>
      <c r="X181" s="166">
        <v>3.8999999999999999E-4</v>
      </c>
      <c r="Y181" s="166">
        <f>X181*K181</f>
        <v>0.13841099999999998</v>
      </c>
      <c r="Z181" s="166">
        <v>0</v>
      </c>
      <c r="AA181" s="167">
        <f>Z181*K181</f>
        <v>0</v>
      </c>
      <c r="AR181" s="18" t="s">
        <v>224</v>
      </c>
      <c r="AT181" s="18" t="s">
        <v>160</v>
      </c>
      <c r="AU181" s="18" t="s">
        <v>138</v>
      </c>
      <c r="AY181" s="18" t="s">
        <v>159</v>
      </c>
      <c r="BE181" s="105">
        <f>IF(U181="základná",N181,0)</f>
        <v>0</v>
      </c>
      <c r="BF181" s="105">
        <f>IF(U181="znížená",N181,0)</f>
        <v>0</v>
      </c>
      <c r="BG181" s="105">
        <f>IF(U181="zákl. prenesená",N181,0)</f>
        <v>0</v>
      </c>
      <c r="BH181" s="105">
        <f>IF(U181="zníž. prenesená",N181,0)</f>
        <v>0</v>
      </c>
      <c r="BI181" s="105">
        <f>IF(U181="nulová",N181,0)</f>
        <v>0</v>
      </c>
      <c r="BJ181" s="18" t="s">
        <v>138</v>
      </c>
      <c r="BK181" s="168">
        <f>ROUND(L181*K181,3)</f>
        <v>0</v>
      </c>
      <c r="BL181" s="18" t="s">
        <v>224</v>
      </c>
      <c r="BM181" s="18" t="s">
        <v>336</v>
      </c>
    </row>
    <row r="182" spans="2:65" s="1" customFormat="1" ht="25.5" customHeight="1">
      <c r="B182" s="131"/>
      <c r="C182" s="169" t="s">
        <v>337</v>
      </c>
      <c r="D182" s="169" t="s">
        <v>182</v>
      </c>
      <c r="E182" s="170" t="s">
        <v>338</v>
      </c>
      <c r="F182" s="247" t="s">
        <v>339</v>
      </c>
      <c r="G182" s="247"/>
      <c r="H182" s="247"/>
      <c r="I182" s="247"/>
      <c r="J182" s="171" t="s">
        <v>163</v>
      </c>
      <c r="K182" s="172">
        <v>536.29200000000003</v>
      </c>
      <c r="L182" s="248">
        <v>0</v>
      </c>
      <c r="M182" s="248"/>
      <c r="N182" s="249">
        <f>ROUND(L182*K182,3)</f>
        <v>0</v>
      </c>
      <c r="O182" s="246"/>
      <c r="P182" s="246"/>
      <c r="Q182" s="246"/>
      <c r="R182" s="134"/>
      <c r="T182" s="165" t="s">
        <v>5</v>
      </c>
      <c r="U182" s="43" t="s">
        <v>44</v>
      </c>
      <c r="V182" s="35"/>
      <c r="W182" s="166">
        <f>V182*K182</f>
        <v>0</v>
      </c>
      <c r="X182" s="166">
        <v>1.2999999999999999E-4</v>
      </c>
      <c r="Y182" s="166">
        <f>X182*K182</f>
        <v>6.9717959999999995E-2</v>
      </c>
      <c r="Z182" s="166">
        <v>0</v>
      </c>
      <c r="AA182" s="167">
        <f>Z182*K182</f>
        <v>0</v>
      </c>
      <c r="AR182" s="18" t="s">
        <v>283</v>
      </c>
      <c r="AT182" s="18" t="s">
        <v>182</v>
      </c>
      <c r="AU182" s="18" t="s">
        <v>138</v>
      </c>
      <c r="AY182" s="18" t="s">
        <v>159</v>
      </c>
      <c r="BE182" s="105">
        <f>IF(U182="základná",N182,0)</f>
        <v>0</v>
      </c>
      <c r="BF182" s="105">
        <f>IF(U182="znížená",N182,0)</f>
        <v>0</v>
      </c>
      <c r="BG182" s="105">
        <f>IF(U182="zákl. prenesená",N182,0)</f>
        <v>0</v>
      </c>
      <c r="BH182" s="105">
        <f>IF(U182="zníž. prenesená",N182,0)</f>
        <v>0</v>
      </c>
      <c r="BI182" s="105">
        <f>IF(U182="nulová",N182,0)</f>
        <v>0</v>
      </c>
      <c r="BJ182" s="18" t="s">
        <v>138</v>
      </c>
      <c r="BK182" s="168">
        <f>ROUND(L182*K182,3)</f>
        <v>0</v>
      </c>
      <c r="BL182" s="18" t="s">
        <v>224</v>
      </c>
      <c r="BM182" s="18" t="s">
        <v>340</v>
      </c>
    </row>
    <row r="183" spans="2:65" s="1" customFormat="1" ht="25.5" customHeight="1">
      <c r="B183" s="131"/>
      <c r="C183" s="160" t="s">
        <v>341</v>
      </c>
      <c r="D183" s="160" t="s">
        <v>160</v>
      </c>
      <c r="E183" s="161" t="s">
        <v>342</v>
      </c>
      <c r="F183" s="245" t="s">
        <v>343</v>
      </c>
      <c r="G183" s="245"/>
      <c r="H183" s="245"/>
      <c r="I183" s="245"/>
      <c r="J183" s="162" t="s">
        <v>222</v>
      </c>
      <c r="K183" s="163">
        <v>7.9969999999999999</v>
      </c>
      <c r="L183" s="231">
        <v>0</v>
      </c>
      <c r="M183" s="231"/>
      <c r="N183" s="246">
        <f>ROUND(L183*K183,3)</f>
        <v>0</v>
      </c>
      <c r="O183" s="246"/>
      <c r="P183" s="246"/>
      <c r="Q183" s="246"/>
      <c r="R183" s="134"/>
      <c r="T183" s="165" t="s">
        <v>5</v>
      </c>
      <c r="U183" s="43" t="s">
        <v>44</v>
      </c>
      <c r="V183" s="35"/>
      <c r="W183" s="166">
        <f>V183*K183</f>
        <v>0</v>
      </c>
      <c r="X183" s="166">
        <v>0</v>
      </c>
      <c r="Y183" s="166">
        <f>X183*K183</f>
        <v>0</v>
      </c>
      <c r="Z183" s="166">
        <v>0</v>
      </c>
      <c r="AA183" s="167">
        <f>Z183*K183</f>
        <v>0</v>
      </c>
      <c r="AR183" s="18" t="s">
        <v>224</v>
      </c>
      <c r="AT183" s="18" t="s">
        <v>160</v>
      </c>
      <c r="AU183" s="18" t="s">
        <v>138</v>
      </c>
      <c r="AY183" s="18" t="s">
        <v>159</v>
      </c>
      <c r="BE183" s="105">
        <f>IF(U183="základná",N183,0)</f>
        <v>0</v>
      </c>
      <c r="BF183" s="105">
        <f>IF(U183="znížená",N183,0)</f>
        <v>0</v>
      </c>
      <c r="BG183" s="105">
        <f>IF(U183="zákl. prenesená",N183,0)</f>
        <v>0</v>
      </c>
      <c r="BH183" s="105">
        <f>IF(U183="zníž. prenesená",N183,0)</f>
        <v>0</v>
      </c>
      <c r="BI183" s="105">
        <f>IF(U183="nulová",N183,0)</f>
        <v>0</v>
      </c>
      <c r="BJ183" s="18" t="s">
        <v>138</v>
      </c>
      <c r="BK183" s="168">
        <f>ROUND(L183*K183,3)</f>
        <v>0</v>
      </c>
      <c r="BL183" s="18" t="s">
        <v>224</v>
      </c>
      <c r="BM183" s="18" t="s">
        <v>344</v>
      </c>
    </row>
    <row r="184" spans="2:65" s="9" customFormat="1" ht="29.85" customHeight="1">
      <c r="B184" s="149"/>
      <c r="C184" s="150"/>
      <c r="D184" s="159" t="s">
        <v>132</v>
      </c>
      <c r="E184" s="159"/>
      <c r="F184" s="159"/>
      <c r="G184" s="159"/>
      <c r="H184" s="159"/>
      <c r="I184" s="159"/>
      <c r="J184" s="159"/>
      <c r="K184" s="159"/>
      <c r="L184" s="159"/>
      <c r="M184" s="159"/>
      <c r="N184" s="239">
        <f>BK184</f>
        <v>0</v>
      </c>
      <c r="O184" s="240"/>
      <c r="P184" s="240"/>
      <c r="Q184" s="240"/>
      <c r="R184" s="152"/>
      <c r="T184" s="153"/>
      <c r="U184" s="150"/>
      <c r="V184" s="150"/>
      <c r="W184" s="154">
        <f>SUM(W185:W186)</f>
        <v>0</v>
      </c>
      <c r="X184" s="150"/>
      <c r="Y184" s="154">
        <f>SUM(Y185:Y186)</f>
        <v>6.4195200000000008E-2</v>
      </c>
      <c r="Z184" s="150"/>
      <c r="AA184" s="155">
        <f>SUM(AA185:AA186)</f>
        <v>0</v>
      </c>
      <c r="AR184" s="156" t="s">
        <v>138</v>
      </c>
      <c r="AT184" s="157" t="s">
        <v>76</v>
      </c>
      <c r="AU184" s="157" t="s">
        <v>85</v>
      </c>
      <c r="AY184" s="156" t="s">
        <v>159</v>
      </c>
      <c r="BK184" s="158">
        <f>SUM(BK185:BK186)</f>
        <v>0</v>
      </c>
    </row>
    <row r="185" spans="2:65" s="1" customFormat="1" ht="25.5" customHeight="1">
      <c r="B185" s="131"/>
      <c r="C185" s="160" t="s">
        <v>345</v>
      </c>
      <c r="D185" s="160" t="s">
        <v>160</v>
      </c>
      <c r="E185" s="161" t="s">
        <v>346</v>
      </c>
      <c r="F185" s="245" t="s">
        <v>347</v>
      </c>
      <c r="G185" s="245"/>
      <c r="H185" s="245"/>
      <c r="I185" s="245"/>
      <c r="J185" s="162" t="s">
        <v>168</v>
      </c>
      <c r="K185" s="163">
        <v>161.9</v>
      </c>
      <c r="L185" s="231">
        <v>0</v>
      </c>
      <c r="M185" s="231"/>
      <c r="N185" s="246">
        <f>ROUND(L185*K185,3)</f>
        <v>0</v>
      </c>
      <c r="O185" s="246"/>
      <c r="P185" s="246"/>
      <c r="Q185" s="246"/>
      <c r="R185" s="134"/>
      <c r="T185" s="165" t="s">
        <v>5</v>
      </c>
      <c r="U185" s="43" t="s">
        <v>44</v>
      </c>
      <c r="V185" s="35"/>
      <c r="W185" s="166">
        <f>V185*K185</f>
        <v>0</v>
      </c>
      <c r="X185" s="166">
        <v>0</v>
      </c>
      <c r="Y185" s="166">
        <f>X185*K185</f>
        <v>0</v>
      </c>
      <c r="Z185" s="166">
        <v>0</v>
      </c>
      <c r="AA185" s="167">
        <f>Z185*K185</f>
        <v>0</v>
      </c>
      <c r="AR185" s="18" t="s">
        <v>224</v>
      </c>
      <c r="AT185" s="18" t="s">
        <v>160</v>
      </c>
      <c r="AU185" s="18" t="s">
        <v>138</v>
      </c>
      <c r="AY185" s="18" t="s">
        <v>159</v>
      </c>
      <c r="BE185" s="105">
        <f>IF(U185="základná",N185,0)</f>
        <v>0</v>
      </c>
      <c r="BF185" s="105">
        <f>IF(U185="znížená",N185,0)</f>
        <v>0</v>
      </c>
      <c r="BG185" s="105">
        <f>IF(U185="zákl. prenesená",N185,0)</f>
        <v>0</v>
      </c>
      <c r="BH185" s="105">
        <f>IF(U185="zníž. prenesená",N185,0)</f>
        <v>0</v>
      </c>
      <c r="BI185" s="105">
        <f>IF(U185="nulová",N185,0)</f>
        <v>0</v>
      </c>
      <c r="BJ185" s="18" t="s">
        <v>138</v>
      </c>
      <c r="BK185" s="168">
        <f>ROUND(L185*K185,3)</f>
        <v>0</v>
      </c>
      <c r="BL185" s="18" t="s">
        <v>224</v>
      </c>
      <c r="BM185" s="18" t="s">
        <v>348</v>
      </c>
    </row>
    <row r="186" spans="2:65" s="1" customFormat="1" ht="51" customHeight="1">
      <c r="B186" s="131"/>
      <c r="C186" s="160" t="s">
        <v>349</v>
      </c>
      <c r="D186" s="160" t="s">
        <v>160</v>
      </c>
      <c r="E186" s="161" t="s">
        <v>350</v>
      </c>
      <c r="F186" s="245" t="s">
        <v>351</v>
      </c>
      <c r="G186" s="245"/>
      <c r="H186" s="245"/>
      <c r="I186" s="245"/>
      <c r="J186" s="162" t="s">
        <v>168</v>
      </c>
      <c r="K186" s="163">
        <v>356.64</v>
      </c>
      <c r="L186" s="231">
        <v>0</v>
      </c>
      <c r="M186" s="231"/>
      <c r="N186" s="246">
        <f>ROUND(L186*K186,3)</f>
        <v>0</v>
      </c>
      <c r="O186" s="246"/>
      <c r="P186" s="246"/>
      <c r="Q186" s="246"/>
      <c r="R186" s="134"/>
      <c r="T186" s="165" t="s">
        <v>5</v>
      </c>
      <c r="U186" s="43" t="s">
        <v>44</v>
      </c>
      <c r="V186" s="35"/>
      <c r="W186" s="166">
        <f>V186*K186</f>
        <v>0</v>
      </c>
      <c r="X186" s="166">
        <v>1.8000000000000001E-4</v>
      </c>
      <c r="Y186" s="166">
        <f>X186*K186</f>
        <v>6.4195200000000008E-2</v>
      </c>
      <c r="Z186" s="166">
        <v>0</v>
      </c>
      <c r="AA186" s="167">
        <f>Z186*K186</f>
        <v>0</v>
      </c>
      <c r="AR186" s="18" t="s">
        <v>224</v>
      </c>
      <c r="AT186" s="18" t="s">
        <v>160</v>
      </c>
      <c r="AU186" s="18" t="s">
        <v>138</v>
      </c>
      <c r="AY186" s="18" t="s">
        <v>159</v>
      </c>
      <c r="BE186" s="105">
        <f>IF(U186="základná",N186,0)</f>
        <v>0</v>
      </c>
      <c r="BF186" s="105">
        <f>IF(U186="znížená",N186,0)</f>
        <v>0</v>
      </c>
      <c r="BG186" s="105">
        <f>IF(U186="zákl. prenesená",N186,0)</f>
        <v>0</v>
      </c>
      <c r="BH186" s="105">
        <f>IF(U186="zníž. prenesená",N186,0)</f>
        <v>0</v>
      </c>
      <c r="BI186" s="105">
        <f>IF(U186="nulová",N186,0)</f>
        <v>0</v>
      </c>
      <c r="BJ186" s="18" t="s">
        <v>138</v>
      </c>
      <c r="BK186" s="168">
        <f>ROUND(L186*K186,3)</f>
        <v>0</v>
      </c>
      <c r="BL186" s="18" t="s">
        <v>224</v>
      </c>
      <c r="BM186" s="18" t="s">
        <v>352</v>
      </c>
    </row>
    <row r="187" spans="2:65" s="9" customFormat="1" ht="37.35" customHeight="1">
      <c r="B187" s="149"/>
      <c r="C187" s="150"/>
      <c r="D187" s="151" t="s">
        <v>133</v>
      </c>
      <c r="E187" s="151"/>
      <c r="F187" s="151"/>
      <c r="G187" s="151"/>
      <c r="H187" s="151"/>
      <c r="I187" s="151"/>
      <c r="J187" s="151"/>
      <c r="K187" s="151"/>
      <c r="L187" s="151"/>
      <c r="M187" s="151"/>
      <c r="N187" s="243">
        <f>BK187</f>
        <v>0</v>
      </c>
      <c r="O187" s="244"/>
      <c r="P187" s="244"/>
      <c r="Q187" s="244"/>
      <c r="R187" s="152"/>
      <c r="T187" s="153"/>
      <c r="U187" s="150"/>
      <c r="V187" s="150"/>
      <c r="W187" s="154">
        <f>W188</f>
        <v>0</v>
      </c>
      <c r="X187" s="150"/>
      <c r="Y187" s="154">
        <f>Y188</f>
        <v>0</v>
      </c>
      <c r="Z187" s="150"/>
      <c r="AA187" s="155">
        <f>AA188</f>
        <v>0</v>
      </c>
      <c r="AR187" s="156" t="s">
        <v>164</v>
      </c>
      <c r="AT187" s="157" t="s">
        <v>76</v>
      </c>
      <c r="AU187" s="157" t="s">
        <v>77</v>
      </c>
      <c r="AY187" s="156" t="s">
        <v>159</v>
      </c>
      <c r="BK187" s="158">
        <f>BK188</f>
        <v>0</v>
      </c>
    </row>
    <row r="188" spans="2:65" s="1" customFormat="1" ht="38.25" customHeight="1">
      <c r="B188" s="131"/>
      <c r="C188" s="160" t="s">
        <v>353</v>
      </c>
      <c r="D188" s="160" t="s">
        <v>160</v>
      </c>
      <c r="E188" s="161" t="s">
        <v>354</v>
      </c>
      <c r="F188" s="245" t="s">
        <v>355</v>
      </c>
      <c r="G188" s="245"/>
      <c r="H188" s="245"/>
      <c r="I188" s="245"/>
      <c r="J188" s="162" t="s">
        <v>356</v>
      </c>
      <c r="K188" s="163">
        <v>150</v>
      </c>
      <c r="L188" s="231">
        <v>0</v>
      </c>
      <c r="M188" s="231"/>
      <c r="N188" s="246">
        <f>ROUND(L188*K188,3)</f>
        <v>0</v>
      </c>
      <c r="O188" s="246"/>
      <c r="P188" s="246"/>
      <c r="Q188" s="246"/>
      <c r="R188" s="134"/>
      <c r="T188" s="165" t="s">
        <v>5</v>
      </c>
      <c r="U188" s="43" t="s">
        <v>44</v>
      </c>
      <c r="V188" s="35"/>
      <c r="W188" s="166">
        <f>V188*K188</f>
        <v>0</v>
      </c>
      <c r="X188" s="166">
        <v>0</v>
      </c>
      <c r="Y188" s="166">
        <f>X188*K188</f>
        <v>0</v>
      </c>
      <c r="Z188" s="166">
        <v>0</v>
      </c>
      <c r="AA188" s="167">
        <f>Z188*K188</f>
        <v>0</v>
      </c>
      <c r="AR188" s="18" t="s">
        <v>357</v>
      </c>
      <c r="AT188" s="18" t="s">
        <v>160</v>
      </c>
      <c r="AU188" s="18" t="s">
        <v>85</v>
      </c>
      <c r="AY188" s="18" t="s">
        <v>159</v>
      </c>
      <c r="BE188" s="105">
        <f>IF(U188="základná",N188,0)</f>
        <v>0</v>
      </c>
      <c r="BF188" s="105">
        <f>IF(U188="znížená",N188,0)</f>
        <v>0</v>
      </c>
      <c r="BG188" s="105">
        <f>IF(U188="zákl. prenesená",N188,0)</f>
        <v>0</v>
      </c>
      <c r="BH188" s="105">
        <f>IF(U188="zníž. prenesená",N188,0)</f>
        <v>0</v>
      </c>
      <c r="BI188" s="105">
        <f>IF(U188="nulová",N188,0)</f>
        <v>0</v>
      </c>
      <c r="BJ188" s="18" t="s">
        <v>138</v>
      </c>
      <c r="BK188" s="168">
        <f>ROUND(L188*K188,3)</f>
        <v>0</v>
      </c>
      <c r="BL188" s="18" t="s">
        <v>357</v>
      </c>
      <c r="BM188" s="18" t="s">
        <v>358</v>
      </c>
    </row>
    <row r="189" spans="2:65" s="1" customFormat="1" ht="49.9" customHeight="1">
      <c r="B189" s="34"/>
      <c r="C189" s="35"/>
      <c r="D189" s="151" t="s">
        <v>359</v>
      </c>
      <c r="E189" s="35"/>
      <c r="F189" s="35"/>
      <c r="G189" s="35"/>
      <c r="H189" s="35"/>
      <c r="I189" s="35"/>
      <c r="J189" s="35"/>
      <c r="K189" s="35"/>
      <c r="L189" s="35"/>
      <c r="M189" s="35"/>
      <c r="N189" s="243">
        <f t="shared" ref="N189:N194" si="45">BK189</f>
        <v>0</v>
      </c>
      <c r="O189" s="244"/>
      <c r="P189" s="244"/>
      <c r="Q189" s="244"/>
      <c r="R189" s="36"/>
      <c r="T189" s="173"/>
      <c r="U189" s="35"/>
      <c r="V189" s="35"/>
      <c r="W189" s="35"/>
      <c r="X189" s="35"/>
      <c r="Y189" s="35"/>
      <c r="Z189" s="35"/>
      <c r="AA189" s="73"/>
      <c r="AT189" s="18" t="s">
        <v>76</v>
      </c>
      <c r="AU189" s="18" t="s">
        <v>77</v>
      </c>
      <c r="AY189" s="18" t="s">
        <v>360</v>
      </c>
      <c r="BK189" s="168">
        <f>SUM(BK190:BK194)</f>
        <v>0</v>
      </c>
    </row>
    <row r="190" spans="2:65" s="1" customFormat="1" ht="22.35" customHeight="1">
      <c r="B190" s="34"/>
      <c r="C190" s="174" t="s">
        <v>5</v>
      </c>
      <c r="D190" s="174" t="s">
        <v>160</v>
      </c>
      <c r="E190" s="175" t="s">
        <v>5</v>
      </c>
      <c r="F190" s="230" t="s">
        <v>5</v>
      </c>
      <c r="G190" s="230"/>
      <c r="H190" s="230"/>
      <c r="I190" s="230"/>
      <c r="J190" s="176" t="s">
        <v>5</v>
      </c>
      <c r="K190" s="164"/>
      <c r="L190" s="231"/>
      <c r="M190" s="232"/>
      <c r="N190" s="232">
        <f t="shared" si="45"/>
        <v>0</v>
      </c>
      <c r="O190" s="232"/>
      <c r="P190" s="232"/>
      <c r="Q190" s="232"/>
      <c r="R190" s="36"/>
      <c r="T190" s="165" t="s">
        <v>5</v>
      </c>
      <c r="U190" s="177" t="s">
        <v>44</v>
      </c>
      <c r="V190" s="35"/>
      <c r="W190" s="35"/>
      <c r="X190" s="35"/>
      <c r="Y190" s="35"/>
      <c r="Z190" s="35"/>
      <c r="AA190" s="73"/>
      <c r="AT190" s="18" t="s">
        <v>360</v>
      </c>
      <c r="AU190" s="18" t="s">
        <v>85</v>
      </c>
      <c r="AY190" s="18" t="s">
        <v>360</v>
      </c>
      <c r="BE190" s="105">
        <f>IF(U190="základná",N190,0)</f>
        <v>0</v>
      </c>
      <c r="BF190" s="105">
        <f>IF(U190="znížená",N190,0)</f>
        <v>0</v>
      </c>
      <c r="BG190" s="105">
        <f>IF(U190="zákl. prenesená",N190,0)</f>
        <v>0</v>
      </c>
      <c r="BH190" s="105">
        <f>IF(U190="zníž. prenesená",N190,0)</f>
        <v>0</v>
      </c>
      <c r="BI190" s="105">
        <f>IF(U190="nulová",N190,0)</f>
        <v>0</v>
      </c>
      <c r="BJ190" s="18" t="s">
        <v>138</v>
      </c>
      <c r="BK190" s="168">
        <f>L190*K190</f>
        <v>0</v>
      </c>
    </row>
    <row r="191" spans="2:65" s="1" customFormat="1" ht="22.35" customHeight="1">
      <c r="B191" s="34"/>
      <c r="C191" s="174" t="s">
        <v>5</v>
      </c>
      <c r="D191" s="174" t="s">
        <v>160</v>
      </c>
      <c r="E191" s="175" t="s">
        <v>5</v>
      </c>
      <c r="F191" s="230" t="s">
        <v>5</v>
      </c>
      <c r="G191" s="230"/>
      <c r="H191" s="230"/>
      <c r="I191" s="230"/>
      <c r="J191" s="176" t="s">
        <v>5</v>
      </c>
      <c r="K191" s="164"/>
      <c r="L191" s="231"/>
      <c r="M191" s="232"/>
      <c r="N191" s="232">
        <f t="shared" si="45"/>
        <v>0</v>
      </c>
      <c r="O191" s="232"/>
      <c r="P191" s="232"/>
      <c r="Q191" s="232"/>
      <c r="R191" s="36"/>
      <c r="T191" s="165" t="s">
        <v>5</v>
      </c>
      <c r="U191" s="177" t="s">
        <v>44</v>
      </c>
      <c r="V191" s="35"/>
      <c r="W191" s="35"/>
      <c r="X191" s="35"/>
      <c r="Y191" s="35"/>
      <c r="Z191" s="35"/>
      <c r="AA191" s="73"/>
      <c r="AT191" s="18" t="s">
        <v>360</v>
      </c>
      <c r="AU191" s="18" t="s">
        <v>85</v>
      </c>
      <c r="AY191" s="18" t="s">
        <v>360</v>
      </c>
      <c r="BE191" s="105">
        <f>IF(U191="základná",N191,0)</f>
        <v>0</v>
      </c>
      <c r="BF191" s="105">
        <f>IF(U191="znížená",N191,0)</f>
        <v>0</v>
      </c>
      <c r="BG191" s="105">
        <f>IF(U191="zákl. prenesená",N191,0)</f>
        <v>0</v>
      </c>
      <c r="BH191" s="105">
        <f>IF(U191="zníž. prenesená",N191,0)</f>
        <v>0</v>
      </c>
      <c r="BI191" s="105">
        <f>IF(U191="nulová",N191,0)</f>
        <v>0</v>
      </c>
      <c r="BJ191" s="18" t="s">
        <v>138</v>
      </c>
      <c r="BK191" s="168">
        <f>L191*K191</f>
        <v>0</v>
      </c>
    </row>
    <row r="192" spans="2:65" s="1" customFormat="1" ht="22.35" customHeight="1">
      <c r="B192" s="34"/>
      <c r="C192" s="174" t="s">
        <v>5</v>
      </c>
      <c r="D192" s="174" t="s">
        <v>160</v>
      </c>
      <c r="E192" s="175" t="s">
        <v>5</v>
      </c>
      <c r="F192" s="230" t="s">
        <v>5</v>
      </c>
      <c r="G192" s="230"/>
      <c r="H192" s="230"/>
      <c r="I192" s="230"/>
      <c r="J192" s="176" t="s">
        <v>5</v>
      </c>
      <c r="K192" s="164"/>
      <c r="L192" s="231"/>
      <c r="M192" s="232"/>
      <c r="N192" s="232">
        <f t="shared" si="45"/>
        <v>0</v>
      </c>
      <c r="O192" s="232"/>
      <c r="P192" s="232"/>
      <c r="Q192" s="232"/>
      <c r="R192" s="36"/>
      <c r="T192" s="165" t="s">
        <v>5</v>
      </c>
      <c r="U192" s="177" t="s">
        <v>44</v>
      </c>
      <c r="V192" s="35"/>
      <c r="W192" s="35"/>
      <c r="X192" s="35"/>
      <c r="Y192" s="35"/>
      <c r="Z192" s="35"/>
      <c r="AA192" s="73"/>
      <c r="AT192" s="18" t="s">
        <v>360</v>
      </c>
      <c r="AU192" s="18" t="s">
        <v>85</v>
      </c>
      <c r="AY192" s="18" t="s">
        <v>360</v>
      </c>
      <c r="BE192" s="105">
        <f>IF(U192="základná",N192,0)</f>
        <v>0</v>
      </c>
      <c r="BF192" s="105">
        <f>IF(U192="znížená",N192,0)</f>
        <v>0</v>
      </c>
      <c r="BG192" s="105">
        <f>IF(U192="zákl. prenesená",N192,0)</f>
        <v>0</v>
      </c>
      <c r="BH192" s="105">
        <f>IF(U192="zníž. prenesená",N192,0)</f>
        <v>0</v>
      </c>
      <c r="BI192" s="105">
        <f>IF(U192="nulová",N192,0)</f>
        <v>0</v>
      </c>
      <c r="BJ192" s="18" t="s">
        <v>138</v>
      </c>
      <c r="BK192" s="168">
        <f>L192*K192</f>
        <v>0</v>
      </c>
    </row>
    <row r="193" spans="2:63" s="1" customFormat="1" ht="22.35" customHeight="1">
      <c r="B193" s="34"/>
      <c r="C193" s="174" t="s">
        <v>5</v>
      </c>
      <c r="D193" s="174" t="s">
        <v>160</v>
      </c>
      <c r="E193" s="175" t="s">
        <v>5</v>
      </c>
      <c r="F193" s="230" t="s">
        <v>5</v>
      </c>
      <c r="G193" s="230"/>
      <c r="H193" s="230"/>
      <c r="I193" s="230"/>
      <c r="J193" s="176" t="s">
        <v>5</v>
      </c>
      <c r="K193" s="164"/>
      <c r="L193" s="231"/>
      <c r="M193" s="232"/>
      <c r="N193" s="232">
        <f t="shared" si="45"/>
        <v>0</v>
      </c>
      <c r="O193" s="232"/>
      <c r="P193" s="232"/>
      <c r="Q193" s="232"/>
      <c r="R193" s="36"/>
      <c r="T193" s="165" t="s">
        <v>5</v>
      </c>
      <c r="U193" s="177" t="s">
        <v>44</v>
      </c>
      <c r="V193" s="35"/>
      <c r="W193" s="35"/>
      <c r="X193" s="35"/>
      <c r="Y193" s="35"/>
      <c r="Z193" s="35"/>
      <c r="AA193" s="73"/>
      <c r="AT193" s="18" t="s">
        <v>360</v>
      </c>
      <c r="AU193" s="18" t="s">
        <v>85</v>
      </c>
      <c r="AY193" s="18" t="s">
        <v>360</v>
      </c>
      <c r="BE193" s="105">
        <f>IF(U193="základná",N193,0)</f>
        <v>0</v>
      </c>
      <c r="BF193" s="105">
        <f>IF(U193="znížená",N193,0)</f>
        <v>0</v>
      </c>
      <c r="BG193" s="105">
        <f>IF(U193="zákl. prenesená",N193,0)</f>
        <v>0</v>
      </c>
      <c r="BH193" s="105">
        <f>IF(U193="zníž. prenesená",N193,0)</f>
        <v>0</v>
      </c>
      <c r="BI193" s="105">
        <f>IF(U193="nulová",N193,0)</f>
        <v>0</v>
      </c>
      <c r="BJ193" s="18" t="s">
        <v>138</v>
      </c>
      <c r="BK193" s="168">
        <f>L193*K193</f>
        <v>0</v>
      </c>
    </row>
    <row r="194" spans="2:63" s="1" customFormat="1" ht="22.35" customHeight="1">
      <c r="B194" s="34"/>
      <c r="C194" s="174" t="s">
        <v>5</v>
      </c>
      <c r="D194" s="174" t="s">
        <v>160</v>
      </c>
      <c r="E194" s="175" t="s">
        <v>5</v>
      </c>
      <c r="F194" s="230" t="s">
        <v>5</v>
      </c>
      <c r="G194" s="230"/>
      <c r="H194" s="230"/>
      <c r="I194" s="230"/>
      <c r="J194" s="176" t="s">
        <v>5</v>
      </c>
      <c r="K194" s="164"/>
      <c r="L194" s="231"/>
      <c r="M194" s="232"/>
      <c r="N194" s="232">
        <f t="shared" si="45"/>
        <v>0</v>
      </c>
      <c r="O194" s="232"/>
      <c r="P194" s="232"/>
      <c r="Q194" s="232"/>
      <c r="R194" s="36"/>
      <c r="T194" s="165" t="s">
        <v>5</v>
      </c>
      <c r="U194" s="177" t="s">
        <v>44</v>
      </c>
      <c r="V194" s="55"/>
      <c r="W194" s="55"/>
      <c r="X194" s="55"/>
      <c r="Y194" s="55"/>
      <c r="Z194" s="55"/>
      <c r="AA194" s="57"/>
      <c r="AT194" s="18" t="s">
        <v>360</v>
      </c>
      <c r="AU194" s="18" t="s">
        <v>85</v>
      </c>
      <c r="AY194" s="18" t="s">
        <v>360</v>
      </c>
      <c r="BE194" s="105">
        <f>IF(U194="základná",N194,0)</f>
        <v>0</v>
      </c>
      <c r="BF194" s="105">
        <f>IF(U194="znížená",N194,0)</f>
        <v>0</v>
      </c>
      <c r="BG194" s="105">
        <f>IF(U194="zákl. prenesená",N194,0)</f>
        <v>0</v>
      </c>
      <c r="BH194" s="105">
        <f>IF(U194="zníž. prenesená",N194,0)</f>
        <v>0</v>
      </c>
      <c r="BI194" s="105">
        <f>IF(U194="nulová",N194,0)</f>
        <v>0</v>
      </c>
      <c r="BJ194" s="18" t="s">
        <v>138</v>
      </c>
      <c r="BK194" s="168">
        <f>L194*K194</f>
        <v>0</v>
      </c>
    </row>
    <row r="195" spans="2:63" s="1" customFormat="1" ht="6.95" customHeight="1">
      <c r="B195" s="58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60"/>
    </row>
  </sheetData>
  <mergeCells count="24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F119:P119"/>
    <mergeCell ref="F120:P120"/>
    <mergeCell ref="M122:P122"/>
    <mergeCell ref="M124:Q124"/>
    <mergeCell ref="M125:Q125"/>
    <mergeCell ref="F127:I127"/>
    <mergeCell ref="L127:M127"/>
    <mergeCell ref="N127:Q127"/>
    <mergeCell ref="F131:I131"/>
    <mergeCell ref="L131:M131"/>
    <mergeCell ref="N131:Q131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4:I154"/>
    <mergeCell ref="L154:M154"/>
    <mergeCell ref="N154:Q154"/>
    <mergeCell ref="F155:I155"/>
    <mergeCell ref="L155:M155"/>
    <mergeCell ref="N155:Q155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5:I185"/>
    <mergeCell ref="L185:M185"/>
    <mergeCell ref="N185:Q185"/>
    <mergeCell ref="N192:Q192"/>
    <mergeCell ref="F193:I193"/>
    <mergeCell ref="L193:M193"/>
    <mergeCell ref="N193:Q193"/>
    <mergeCell ref="F186:I186"/>
    <mergeCell ref="L186:M186"/>
    <mergeCell ref="N186:Q186"/>
    <mergeCell ref="F188:I188"/>
    <mergeCell ref="L188:M188"/>
    <mergeCell ref="N188:Q188"/>
    <mergeCell ref="F190:I190"/>
    <mergeCell ref="L190:M190"/>
    <mergeCell ref="N190:Q190"/>
    <mergeCell ref="H1:K1"/>
    <mergeCell ref="S2:AC2"/>
    <mergeCell ref="F194:I194"/>
    <mergeCell ref="L194:M194"/>
    <mergeCell ref="N194:Q194"/>
    <mergeCell ref="N128:Q128"/>
    <mergeCell ref="N129:Q129"/>
    <mergeCell ref="N130:Q130"/>
    <mergeCell ref="N132:Q132"/>
    <mergeCell ref="N140:Q140"/>
    <mergeCell ref="N152:Q152"/>
    <mergeCell ref="N153:Q153"/>
    <mergeCell ref="N156:Q156"/>
    <mergeCell ref="N163:Q163"/>
    <mergeCell ref="N174:Q174"/>
    <mergeCell ref="N178:Q178"/>
    <mergeCell ref="N184:Q184"/>
    <mergeCell ref="N187:Q187"/>
    <mergeCell ref="N189:Q189"/>
    <mergeCell ref="F191:I191"/>
    <mergeCell ref="L191:M191"/>
    <mergeCell ref="N191:Q191"/>
    <mergeCell ref="F192:I192"/>
    <mergeCell ref="L192:M192"/>
  </mergeCells>
  <dataValidations count="2">
    <dataValidation type="list" allowBlank="1" showInputMessage="1" showErrorMessage="1" error="Povolené sú hodnoty K, M." sqref="D190:D195" xr:uid="{00000000-0002-0000-0100-000000000000}">
      <formula1>"K, M"</formula1>
    </dataValidation>
    <dataValidation type="list" allowBlank="1" showInputMessage="1" showErrorMessage="1" error="Povolené sú hodnoty základná, znížená, nulová." sqref="U190:U195" xr:uid="{00000000-0002-0000-0100-000001000000}">
      <formula1>"základná, znížená, nulová"</formula1>
    </dataValidation>
  </dataValidations>
  <hyperlinks>
    <hyperlink ref="F1:G1" location="C2" display="1) Krycí list rozpočtu" xr:uid="{00000000-0004-0000-0100-000000000000}"/>
    <hyperlink ref="H1:K1" location="C86" display="2) Rekapitulácia rozpočtu" xr:uid="{00000000-0004-0000-0100-000001000000}"/>
    <hyperlink ref="L1" location="C127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4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108</v>
      </c>
      <c r="G1" s="13"/>
      <c r="H1" s="229" t="s">
        <v>109</v>
      </c>
      <c r="I1" s="229"/>
      <c r="J1" s="229"/>
      <c r="K1" s="229"/>
      <c r="L1" s="13" t="s">
        <v>110</v>
      </c>
      <c r="M1" s="11"/>
      <c r="N1" s="11"/>
      <c r="O1" s="12" t="s">
        <v>111</v>
      </c>
      <c r="P1" s="11"/>
      <c r="Q1" s="11"/>
      <c r="R1" s="11"/>
      <c r="S1" s="13" t="s">
        <v>112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185" t="s">
        <v>8</v>
      </c>
      <c r="T2" s="186"/>
      <c r="U2" s="186"/>
      <c r="V2" s="186"/>
      <c r="W2" s="186"/>
      <c r="X2" s="186"/>
      <c r="Y2" s="186"/>
      <c r="Z2" s="186"/>
      <c r="AA2" s="186"/>
      <c r="AB2" s="186"/>
      <c r="AC2" s="186"/>
      <c r="AT2" s="18" t="s">
        <v>89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91" t="s">
        <v>113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3"/>
      <c r="T4" s="17" t="s">
        <v>12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50" t="str">
        <f>'Rekapitulácia stavby'!K6</f>
        <v>Sociálne priestory  - Nová  radnica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"/>
      <c r="R6" s="23"/>
    </row>
    <row r="7" spans="1:66" s="1" customFormat="1" ht="32.85" customHeight="1">
      <c r="B7" s="34"/>
      <c r="C7" s="35"/>
      <c r="D7" s="28" t="s">
        <v>114</v>
      </c>
      <c r="E7" s="35"/>
      <c r="F7" s="222" t="s">
        <v>361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5"/>
      <c r="R7" s="36"/>
    </row>
    <row r="8" spans="1:66" s="1" customFormat="1" ht="14.45" customHeight="1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21</v>
      </c>
      <c r="E9" s="35"/>
      <c r="F9" s="27" t="s">
        <v>22</v>
      </c>
      <c r="G9" s="35"/>
      <c r="H9" s="35"/>
      <c r="I9" s="35"/>
      <c r="J9" s="35"/>
      <c r="K9" s="35"/>
      <c r="L9" s="35"/>
      <c r="M9" s="29" t="s">
        <v>23</v>
      </c>
      <c r="N9" s="35"/>
      <c r="O9" s="269" t="str">
        <f>'Rekapitulácia stavby'!AN8</f>
        <v>27. 12. 2019</v>
      </c>
      <c r="P9" s="253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25</v>
      </c>
      <c r="E11" s="35"/>
      <c r="F11" s="35"/>
      <c r="G11" s="35"/>
      <c r="H11" s="35"/>
      <c r="I11" s="35"/>
      <c r="J11" s="35"/>
      <c r="K11" s="35"/>
      <c r="L11" s="35"/>
      <c r="M11" s="29" t="s">
        <v>26</v>
      </c>
      <c r="N11" s="35"/>
      <c r="O11" s="220" t="s">
        <v>5</v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7" t="s">
        <v>27</v>
      </c>
      <c r="F12" s="35"/>
      <c r="G12" s="35"/>
      <c r="H12" s="35"/>
      <c r="I12" s="35"/>
      <c r="J12" s="35"/>
      <c r="K12" s="35"/>
      <c r="L12" s="35"/>
      <c r="M12" s="29" t="s">
        <v>28</v>
      </c>
      <c r="N12" s="35"/>
      <c r="O12" s="220" t="s">
        <v>5</v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29</v>
      </c>
      <c r="E14" s="35"/>
      <c r="F14" s="35"/>
      <c r="G14" s="35"/>
      <c r="H14" s="35"/>
      <c r="I14" s="35"/>
      <c r="J14" s="35"/>
      <c r="K14" s="35"/>
      <c r="L14" s="35"/>
      <c r="M14" s="29" t="s">
        <v>26</v>
      </c>
      <c r="N14" s="35"/>
      <c r="O14" s="270" t="str">
        <f>IF('Rekapitulácia stavby'!AN13="","",'Rekapitulácia stavby'!AN13)</f>
        <v>Vyplň údaj</v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70" t="str">
        <f>IF('Rekapitulácia stavby'!E14="","",'Rekapitulácia stavby'!E14)</f>
        <v>Vyplň údaj</v>
      </c>
      <c r="F15" s="271"/>
      <c r="G15" s="271"/>
      <c r="H15" s="271"/>
      <c r="I15" s="271"/>
      <c r="J15" s="271"/>
      <c r="K15" s="271"/>
      <c r="L15" s="271"/>
      <c r="M15" s="29" t="s">
        <v>28</v>
      </c>
      <c r="N15" s="35"/>
      <c r="O15" s="270" t="str">
        <f>IF('Rekapitulácia stavby'!AN14="","",'Rekapitulácia stavby'!AN14)</f>
        <v>Vyplň údaj</v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31</v>
      </c>
      <c r="E17" s="35"/>
      <c r="F17" s="35"/>
      <c r="G17" s="35"/>
      <c r="H17" s="35"/>
      <c r="I17" s="35"/>
      <c r="J17" s="35"/>
      <c r="K17" s="35"/>
      <c r="L17" s="35"/>
      <c r="M17" s="29" t="s">
        <v>26</v>
      </c>
      <c r="N17" s="35"/>
      <c r="O17" s="220" t="s">
        <v>5</v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7" t="s">
        <v>32</v>
      </c>
      <c r="F18" s="35"/>
      <c r="G18" s="35"/>
      <c r="H18" s="35"/>
      <c r="I18" s="35"/>
      <c r="J18" s="35"/>
      <c r="K18" s="35"/>
      <c r="L18" s="35"/>
      <c r="M18" s="29" t="s">
        <v>28</v>
      </c>
      <c r="N18" s="35"/>
      <c r="O18" s="220" t="s">
        <v>5</v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26</v>
      </c>
      <c r="N20" s="35"/>
      <c r="O20" s="220" t="str">
        <f>IF('Rekapitulácia stavby'!AN19="","",'Rekapitulácia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28</v>
      </c>
      <c r="N21" s="35"/>
      <c r="O21" s="220" t="str">
        <f>IF('Rekapitulácia stavby'!AN20="","",'Rekapitulácia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5" t="s">
        <v>5</v>
      </c>
      <c r="F24" s="225"/>
      <c r="G24" s="225"/>
      <c r="H24" s="225"/>
      <c r="I24" s="225"/>
      <c r="J24" s="225"/>
      <c r="K24" s="225"/>
      <c r="L24" s="22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116</v>
      </c>
      <c r="E27" s="35"/>
      <c r="F27" s="35"/>
      <c r="G27" s="35"/>
      <c r="H27" s="35"/>
      <c r="I27" s="35"/>
      <c r="J27" s="35"/>
      <c r="K27" s="35"/>
      <c r="L27" s="35"/>
      <c r="M27" s="226">
        <f>N88</f>
        <v>0</v>
      </c>
      <c r="N27" s="226"/>
      <c r="O27" s="226"/>
      <c r="P27" s="226"/>
      <c r="Q27" s="35"/>
      <c r="R27" s="36"/>
    </row>
    <row r="28" spans="2:18" s="1" customFormat="1" ht="14.45" customHeight="1">
      <c r="B28" s="34"/>
      <c r="C28" s="35"/>
      <c r="D28" s="33" t="s">
        <v>102</v>
      </c>
      <c r="E28" s="35"/>
      <c r="F28" s="35"/>
      <c r="G28" s="35"/>
      <c r="H28" s="35"/>
      <c r="I28" s="35"/>
      <c r="J28" s="35"/>
      <c r="K28" s="35"/>
      <c r="L28" s="35"/>
      <c r="M28" s="226">
        <f>N98</f>
        <v>0</v>
      </c>
      <c r="N28" s="226"/>
      <c r="O28" s="226"/>
      <c r="P28" s="226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40</v>
      </c>
      <c r="E30" s="35"/>
      <c r="F30" s="35"/>
      <c r="G30" s="35"/>
      <c r="H30" s="35"/>
      <c r="I30" s="35"/>
      <c r="J30" s="35"/>
      <c r="K30" s="35"/>
      <c r="L30" s="35"/>
      <c r="M30" s="268">
        <f>ROUND(M27+M28,2)</f>
        <v>0</v>
      </c>
      <c r="N30" s="252"/>
      <c r="O30" s="252"/>
      <c r="P30" s="252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</v>
      </c>
      <c r="G32" s="117" t="s">
        <v>43</v>
      </c>
      <c r="H32" s="265">
        <f>ROUND((((SUM(BE98:BE105)+SUM(BE123:BE136))+SUM(BE138:BE142))),2)</f>
        <v>0</v>
      </c>
      <c r="I32" s="252"/>
      <c r="J32" s="252"/>
      <c r="K32" s="35"/>
      <c r="L32" s="35"/>
      <c r="M32" s="265">
        <f>ROUND(((ROUND((SUM(BE98:BE105)+SUM(BE123:BE136)), 2)*F32)+SUM(BE138:BE142)*F32),2)</f>
        <v>0</v>
      </c>
      <c r="N32" s="252"/>
      <c r="O32" s="252"/>
      <c r="P32" s="252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0.2</v>
      </c>
      <c r="G33" s="117" t="s">
        <v>43</v>
      </c>
      <c r="H33" s="265">
        <f>ROUND((((SUM(BF98:BF105)+SUM(BF123:BF136))+SUM(BF138:BF142))),2)</f>
        <v>0</v>
      </c>
      <c r="I33" s="252"/>
      <c r="J33" s="252"/>
      <c r="K33" s="35"/>
      <c r="L33" s="35"/>
      <c r="M33" s="265">
        <f>ROUND(((ROUND((SUM(BF98:BF105)+SUM(BF123:BF136)), 2)*F33)+SUM(BF138:BF142)*F33),2)</f>
        <v>0</v>
      </c>
      <c r="N33" s="252"/>
      <c r="O33" s="252"/>
      <c r="P33" s="252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</v>
      </c>
      <c r="G34" s="117" t="s">
        <v>43</v>
      </c>
      <c r="H34" s="265">
        <f>ROUND((((SUM(BG98:BG105)+SUM(BG123:BG136))+SUM(BG138:BG142))),2)</f>
        <v>0</v>
      </c>
      <c r="I34" s="252"/>
      <c r="J34" s="252"/>
      <c r="K34" s="35"/>
      <c r="L34" s="35"/>
      <c r="M34" s="265">
        <v>0</v>
      </c>
      <c r="N34" s="252"/>
      <c r="O34" s="252"/>
      <c r="P34" s="252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0.2</v>
      </c>
      <c r="G35" s="117" t="s">
        <v>43</v>
      </c>
      <c r="H35" s="265">
        <f>ROUND((((SUM(BH98:BH105)+SUM(BH123:BH136))+SUM(BH138:BH142))),2)</f>
        <v>0</v>
      </c>
      <c r="I35" s="252"/>
      <c r="J35" s="252"/>
      <c r="K35" s="35"/>
      <c r="L35" s="35"/>
      <c r="M35" s="265">
        <v>0</v>
      </c>
      <c r="N35" s="252"/>
      <c r="O35" s="252"/>
      <c r="P35" s="252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17" t="s">
        <v>43</v>
      </c>
      <c r="H36" s="265">
        <f>ROUND((((SUM(BI98:BI105)+SUM(BI123:BI136))+SUM(BI138:BI142))),2)</f>
        <v>0</v>
      </c>
      <c r="I36" s="252"/>
      <c r="J36" s="252"/>
      <c r="K36" s="35"/>
      <c r="L36" s="35"/>
      <c r="M36" s="265">
        <v>0</v>
      </c>
      <c r="N36" s="252"/>
      <c r="O36" s="252"/>
      <c r="P36" s="252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48</v>
      </c>
      <c r="E38" s="74"/>
      <c r="F38" s="74"/>
      <c r="G38" s="119" t="s">
        <v>49</v>
      </c>
      <c r="H38" s="120" t="s">
        <v>50</v>
      </c>
      <c r="I38" s="74"/>
      <c r="J38" s="74"/>
      <c r="K38" s="74"/>
      <c r="L38" s="266">
        <f>SUM(M30:M36)</f>
        <v>0</v>
      </c>
      <c r="M38" s="266"/>
      <c r="N38" s="266"/>
      <c r="O38" s="266"/>
      <c r="P38" s="267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91" t="s">
        <v>117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17</v>
      </c>
      <c r="D78" s="35"/>
      <c r="E78" s="35"/>
      <c r="F78" s="250" t="str">
        <f>F6</f>
        <v>Sociálne priestory  - Nová  radnica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5"/>
      <c r="R78" s="36"/>
    </row>
    <row r="79" spans="2:18" s="1" customFormat="1" ht="36.950000000000003" customHeight="1">
      <c r="B79" s="34"/>
      <c r="C79" s="68" t="s">
        <v>114</v>
      </c>
      <c r="D79" s="35"/>
      <c r="E79" s="35"/>
      <c r="F79" s="193" t="str">
        <f>F7</f>
        <v>27-2 - Eli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21</v>
      </c>
      <c r="D81" s="35"/>
      <c r="E81" s="35"/>
      <c r="F81" s="27" t="str">
        <f>F9</f>
        <v>č.p.69 Staré Mesto ,Bratislava</v>
      </c>
      <c r="G81" s="35"/>
      <c r="H81" s="35"/>
      <c r="I81" s="35"/>
      <c r="J81" s="35"/>
      <c r="K81" s="29" t="s">
        <v>23</v>
      </c>
      <c r="L81" s="35"/>
      <c r="M81" s="253" t="str">
        <f>IF(O9="","",O9)</f>
        <v>27. 12. 2019</v>
      </c>
      <c r="N81" s="253"/>
      <c r="O81" s="253"/>
      <c r="P81" s="253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29" t="s">
        <v>25</v>
      </c>
      <c r="D83" s="35"/>
      <c r="E83" s="35"/>
      <c r="F83" s="27" t="str">
        <f>E12</f>
        <v>Hlavné mesto SR Bratislava ,Primaciáne nám.č.1</v>
      </c>
      <c r="G83" s="35"/>
      <c r="H83" s="35"/>
      <c r="I83" s="35"/>
      <c r="J83" s="35"/>
      <c r="K83" s="29" t="s">
        <v>31</v>
      </c>
      <c r="L83" s="35"/>
      <c r="M83" s="220" t="str">
        <f>E18</f>
        <v>TVAR architekti s.r.o., Karadžičova 41,81107 Brati</v>
      </c>
      <c r="N83" s="220"/>
      <c r="O83" s="220"/>
      <c r="P83" s="220"/>
      <c r="Q83" s="220"/>
      <c r="R83" s="36"/>
    </row>
    <row r="84" spans="2:47" s="1" customFormat="1" ht="14.45" customHeight="1">
      <c r="B84" s="34"/>
      <c r="C84" s="29" t="s">
        <v>29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3" t="s">
        <v>118</v>
      </c>
      <c r="D86" s="264"/>
      <c r="E86" s="264"/>
      <c r="F86" s="264"/>
      <c r="G86" s="264"/>
      <c r="H86" s="113"/>
      <c r="I86" s="113"/>
      <c r="J86" s="113"/>
      <c r="K86" s="113"/>
      <c r="L86" s="113"/>
      <c r="M86" s="113"/>
      <c r="N86" s="263" t="s">
        <v>119</v>
      </c>
      <c r="O86" s="264"/>
      <c r="P86" s="264"/>
      <c r="Q86" s="264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120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06">
        <f>N123</f>
        <v>0</v>
      </c>
      <c r="O88" s="261"/>
      <c r="P88" s="261"/>
      <c r="Q88" s="261"/>
      <c r="R88" s="36"/>
      <c r="AU88" s="18" t="s">
        <v>121</v>
      </c>
    </row>
    <row r="89" spans="2:47" s="6" customFormat="1" ht="24.95" customHeight="1">
      <c r="B89" s="122"/>
      <c r="C89" s="123"/>
      <c r="D89" s="124" t="s">
        <v>362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59">
        <f>N124</f>
        <v>0</v>
      </c>
      <c r="O89" s="260"/>
      <c r="P89" s="260"/>
      <c r="Q89" s="260"/>
      <c r="R89" s="125"/>
    </row>
    <row r="90" spans="2:47" s="7" customFormat="1" ht="19.899999999999999" customHeight="1">
      <c r="B90" s="126"/>
      <c r="C90" s="127"/>
      <c r="D90" s="101" t="s">
        <v>363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88">
        <f>N125</f>
        <v>0</v>
      </c>
      <c r="O90" s="258"/>
      <c r="P90" s="258"/>
      <c r="Q90" s="258"/>
      <c r="R90" s="128"/>
    </row>
    <row r="91" spans="2:47" s="7" customFormat="1" ht="19.899999999999999" customHeight="1">
      <c r="B91" s="126"/>
      <c r="C91" s="127"/>
      <c r="D91" s="101" t="s">
        <v>364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88">
        <f>N127</f>
        <v>0</v>
      </c>
      <c r="O91" s="258"/>
      <c r="P91" s="258"/>
      <c r="Q91" s="258"/>
      <c r="R91" s="128"/>
    </row>
    <row r="92" spans="2:47" s="7" customFormat="1" ht="19.899999999999999" customHeight="1">
      <c r="B92" s="126"/>
      <c r="C92" s="127"/>
      <c r="D92" s="101" t="s">
        <v>365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88">
        <f>N129</f>
        <v>0</v>
      </c>
      <c r="O92" s="258"/>
      <c r="P92" s="258"/>
      <c r="Q92" s="258"/>
      <c r="R92" s="128"/>
    </row>
    <row r="93" spans="2:47" s="7" customFormat="1" ht="19.899999999999999" customHeight="1">
      <c r="B93" s="126"/>
      <c r="C93" s="127"/>
      <c r="D93" s="101" t="s">
        <v>366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88">
        <f>N131</f>
        <v>0</v>
      </c>
      <c r="O93" s="258"/>
      <c r="P93" s="258"/>
      <c r="Q93" s="258"/>
      <c r="R93" s="128"/>
    </row>
    <row r="94" spans="2:47" s="7" customFormat="1" ht="19.899999999999999" customHeight="1">
      <c r="B94" s="126"/>
      <c r="C94" s="127"/>
      <c r="D94" s="101" t="s">
        <v>367</v>
      </c>
      <c r="E94" s="127"/>
      <c r="F94" s="127"/>
      <c r="G94" s="127"/>
      <c r="H94" s="127"/>
      <c r="I94" s="127"/>
      <c r="J94" s="127"/>
      <c r="K94" s="127"/>
      <c r="L94" s="127"/>
      <c r="M94" s="127"/>
      <c r="N94" s="188">
        <f>N133</f>
        <v>0</v>
      </c>
      <c r="O94" s="258"/>
      <c r="P94" s="258"/>
      <c r="Q94" s="258"/>
      <c r="R94" s="128"/>
    </row>
    <row r="95" spans="2:47" s="7" customFormat="1" ht="19.899999999999999" customHeight="1">
      <c r="B95" s="126"/>
      <c r="C95" s="127"/>
      <c r="D95" s="101" t="s">
        <v>368</v>
      </c>
      <c r="E95" s="127"/>
      <c r="F95" s="127"/>
      <c r="G95" s="127"/>
      <c r="H95" s="127"/>
      <c r="I95" s="127"/>
      <c r="J95" s="127"/>
      <c r="K95" s="127"/>
      <c r="L95" s="127"/>
      <c r="M95" s="127"/>
      <c r="N95" s="188">
        <f>N135</f>
        <v>0</v>
      </c>
      <c r="O95" s="258"/>
      <c r="P95" s="258"/>
      <c r="Q95" s="258"/>
      <c r="R95" s="128"/>
    </row>
    <row r="96" spans="2:47" s="6" customFormat="1" ht="21.75" customHeight="1">
      <c r="B96" s="122"/>
      <c r="C96" s="123"/>
      <c r="D96" s="124" t="s">
        <v>134</v>
      </c>
      <c r="E96" s="123"/>
      <c r="F96" s="123"/>
      <c r="G96" s="123"/>
      <c r="H96" s="123"/>
      <c r="I96" s="123"/>
      <c r="J96" s="123"/>
      <c r="K96" s="123"/>
      <c r="L96" s="123"/>
      <c r="M96" s="123"/>
      <c r="N96" s="235">
        <f>N137</f>
        <v>0</v>
      </c>
      <c r="O96" s="260"/>
      <c r="P96" s="260"/>
      <c r="Q96" s="260"/>
      <c r="R96" s="125"/>
    </row>
    <row r="97" spans="2:65" s="1" customFormat="1" ht="21.75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6"/>
    </row>
    <row r="98" spans="2:65" s="1" customFormat="1" ht="29.25" customHeight="1">
      <c r="B98" s="34"/>
      <c r="C98" s="121" t="s">
        <v>135</v>
      </c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261">
        <f>ROUND(N99+N100+N101+N102+N103+N104,2)</f>
        <v>0</v>
      </c>
      <c r="O98" s="262"/>
      <c r="P98" s="262"/>
      <c r="Q98" s="262"/>
      <c r="R98" s="36"/>
      <c r="T98" s="129"/>
      <c r="U98" s="130" t="s">
        <v>41</v>
      </c>
    </row>
    <row r="99" spans="2:65" s="1" customFormat="1" ht="18" customHeight="1">
      <c r="B99" s="131"/>
      <c r="C99" s="132"/>
      <c r="D99" s="203" t="s">
        <v>136</v>
      </c>
      <c r="E99" s="256"/>
      <c r="F99" s="256"/>
      <c r="G99" s="256"/>
      <c r="H99" s="256"/>
      <c r="I99" s="132"/>
      <c r="J99" s="132"/>
      <c r="K99" s="132"/>
      <c r="L99" s="132"/>
      <c r="M99" s="132"/>
      <c r="N99" s="187">
        <f>ROUND(N88*T99,2)</f>
        <v>0</v>
      </c>
      <c r="O99" s="257"/>
      <c r="P99" s="257"/>
      <c r="Q99" s="257"/>
      <c r="R99" s="134"/>
      <c r="S99" s="135"/>
      <c r="T99" s="136"/>
      <c r="U99" s="137" t="s">
        <v>44</v>
      </c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8" t="s">
        <v>137</v>
      </c>
      <c r="AZ99" s="135"/>
      <c r="BA99" s="135"/>
      <c r="BB99" s="135"/>
      <c r="BC99" s="135"/>
      <c r="BD99" s="135"/>
      <c r="BE99" s="139">
        <f t="shared" ref="BE99:BE104" si="0">IF(U99="základná",N99,0)</f>
        <v>0</v>
      </c>
      <c r="BF99" s="139">
        <f t="shared" ref="BF99:BF104" si="1">IF(U99="znížená",N99,0)</f>
        <v>0</v>
      </c>
      <c r="BG99" s="139">
        <f t="shared" ref="BG99:BG104" si="2">IF(U99="zákl. prenesená",N99,0)</f>
        <v>0</v>
      </c>
      <c r="BH99" s="139">
        <f t="shared" ref="BH99:BH104" si="3">IF(U99="zníž. prenesená",N99,0)</f>
        <v>0</v>
      </c>
      <c r="BI99" s="139">
        <f t="shared" ref="BI99:BI104" si="4">IF(U99="nulová",N99,0)</f>
        <v>0</v>
      </c>
      <c r="BJ99" s="138" t="s">
        <v>138</v>
      </c>
      <c r="BK99" s="135"/>
      <c r="BL99" s="135"/>
      <c r="BM99" s="135"/>
    </row>
    <row r="100" spans="2:65" s="1" customFormat="1" ht="18" customHeight="1">
      <c r="B100" s="131"/>
      <c r="C100" s="132"/>
      <c r="D100" s="203" t="s">
        <v>139</v>
      </c>
      <c r="E100" s="256"/>
      <c r="F100" s="256"/>
      <c r="G100" s="256"/>
      <c r="H100" s="256"/>
      <c r="I100" s="132"/>
      <c r="J100" s="132"/>
      <c r="K100" s="132"/>
      <c r="L100" s="132"/>
      <c r="M100" s="132"/>
      <c r="N100" s="187">
        <f>ROUND(N88*T100,2)</f>
        <v>0</v>
      </c>
      <c r="O100" s="257"/>
      <c r="P100" s="257"/>
      <c r="Q100" s="257"/>
      <c r="R100" s="134"/>
      <c r="S100" s="135"/>
      <c r="T100" s="136"/>
      <c r="U100" s="137" t="s">
        <v>44</v>
      </c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8" t="s">
        <v>137</v>
      </c>
      <c r="AZ100" s="135"/>
      <c r="BA100" s="135"/>
      <c r="BB100" s="135"/>
      <c r="BC100" s="135"/>
      <c r="BD100" s="135"/>
      <c r="BE100" s="139">
        <f t="shared" si="0"/>
        <v>0</v>
      </c>
      <c r="BF100" s="139">
        <f t="shared" si="1"/>
        <v>0</v>
      </c>
      <c r="BG100" s="139">
        <f t="shared" si="2"/>
        <v>0</v>
      </c>
      <c r="BH100" s="139">
        <f t="shared" si="3"/>
        <v>0</v>
      </c>
      <c r="BI100" s="139">
        <f t="shared" si="4"/>
        <v>0</v>
      </c>
      <c r="BJ100" s="138" t="s">
        <v>138</v>
      </c>
      <c r="BK100" s="135"/>
      <c r="BL100" s="135"/>
      <c r="BM100" s="135"/>
    </row>
    <row r="101" spans="2:65" s="1" customFormat="1" ht="18" customHeight="1">
      <c r="B101" s="131"/>
      <c r="C101" s="132"/>
      <c r="D101" s="203" t="s">
        <v>140</v>
      </c>
      <c r="E101" s="256"/>
      <c r="F101" s="256"/>
      <c r="G101" s="256"/>
      <c r="H101" s="256"/>
      <c r="I101" s="132"/>
      <c r="J101" s="132"/>
      <c r="K101" s="132"/>
      <c r="L101" s="132"/>
      <c r="M101" s="132"/>
      <c r="N101" s="187">
        <f>ROUND(N88*T101,2)</f>
        <v>0</v>
      </c>
      <c r="O101" s="257"/>
      <c r="P101" s="257"/>
      <c r="Q101" s="257"/>
      <c r="R101" s="134"/>
      <c r="S101" s="135"/>
      <c r="T101" s="136"/>
      <c r="U101" s="137" t="s">
        <v>44</v>
      </c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8" t="s">
        <v>137</v>
      </c>
      <c r="AZ101" s="135"/>
      <c r="BA101" s="135"/>
      <c r="BB101" s="135"/>
      <c r="BC101" s="135"/>
      <c r="BD101" s="135"/>
      <c r="BE101" s="139">
        <f t="shared" si="0"/>
        <v>0</v>
      </c>
      <c r="BF101" s="139">
        <f t="shared" si="1"/>
        <v>0</v>
      </c>
      <c r="BG101" s="139">
        <f t="shared" si="2"/>
        <v>0</v>
      </c>
      <c r="BH101" s="139">
        <f t="shared" si="3"/>
        <v>0</v>
      </c>
      <c r="BI101" s="139">
        <f t="shared" si="4"/>
        <v>0</v>
      </c>
      <c r="BJ101" s="138" t="s">
        <v>138</v>
      </c>
      <c r="BK101" s="135"/>
      <c r="BL101" s="135"/>
      <c r="BM101" s="135"/>
    </row>
    <row r="102" spans="2:65" s="1" customFormat="1" ht="18" customHeight="1">
      <c r="B102" s="131"/>
      <c r="C102" s="132"/>
      <c r="D102" s="203" t="s">
        <v>141</v>
      </c>
      <c r="E102" s="256"/>
      <c r="F102" s="256"/>
      <c r="G102" s="256"/>
      <c r="H102" s="256"/>
      <c r="I102" s="132"/>
      <c r="J102" s="132"/>
      <c r="K102" s="132"/>
      <c r="L102" s="132"/>
      <c r="M102" s="132"/>
      <c r="N102" s="187">
        <f>ROUND(N88*T102,2)</f>
        <v>0</v>
      </c>
      <c r="O102" s="257"/>
      <c r="P102" s="257"/>
      <c r="Q102" s="257"/>
      <c r="R102" s="134"/>
      <c r="S102" s="135"/>
      <c r="T102" s="136"/>
      <c r="U102" s="137" t="s">
        <v>44</v>
      </c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8" t="s">
        <v>137</v>
      </c>
      <c r="AZ102" s="135"/>
      <c r="BA102" s="135"/>
      <c r="BB102" s="135"/>
      <c r="BC102" s="135"/>
      <c r="BD102" s="135"/>
      <c r="BE102" s="139">
        <f t="shared" si="0"/>
        <v>0</v>
      </c>
      <c r="BF102" s="139">
        <f t="shared" si="1"/>
        <v>0</v>
      </c>
      <c r="BG102" s="139">
        <f t="shared" si="2"/>
        <v>0</v>
      </c>
      <c r="BH102" s="139">
        <f t="shared" si="3"/>
        <v>0</v>
      </c>
      <c r="BI102" s="139">
        <f t="shared" si="4"/>
        <v>0</v>
      </c>
      <c r="BJ102" s="138" t="s">
        <v>138</v>
      </c>
      <c r="BK102" s="135"/>
      <c r="BL102" s="135"/>
      <c r="BM102" s="135"/>
    </row>
    <row r="103" spans="2:65" s="1" customFormat="1" ht="18" customHeight="1">
      <c r="B103" s="131"/>
      <c r="C103" s="132"/>
      <c r="D103" s="203" t="s">
        <v>142</v>
      </c>
      <c r="E103" s="256"/>
      <c r="F103" s="256"/>
      <c r="G103" s="256"/>
      <c r="H103" s="256"/>
      <c r="I103" s="132"/>
      <c r="J103" s="132"/>
      <c r="K103" s="132"/>
      <c r="L103" s="132"/>
      <c r="M103" s="132"/>
      <c r="N103" s="187">
        <f>ROUND(N88*T103,2)</f>
        <v>0</v>
      </c>
      <c r="O103" s="257"/>
      <c r="P103" s="257"/>
      <c r="Q103" s="257"/>
      <c r="R103" s="134"/>
      <c r="S103" s="135"/>
      <c r="T103" s="136"/>
      <c r="U103" s="137" t="s">
        <v>44</v>
      </c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8" t="s">
        <v>137</v>
      </c>
      <c r="AZ103" s="135"/>
      <c r="BA103" s="135"/>
      <c r="BB103" s="135"/>
      <c r="BC103" s="135"/>
      <c r="BD103" s="135"/>
      <c r="BE103" s="139">
        <f t="shared" si="0"/>
        <v>0</v>
      </c>
      <c r="BF103" s="139">
        <f t="shared" si="1"/>
        <v>0</v>
      </c>
      <c r="BG103" s="139">
        <f t="shared" si="2"/>
        <v>0</v>
      </c>
      <c r="BH103" s="139">
        <f t="shared" si="3"/>
        <v>0</v>
      </c>
      <c r="BI103" s="139">
        <f t="shared" si="4"/>
        <v>0</v>
      </c>
      <c r="BJ103" s="138" t="s">
        <v>138</v>
      </c>
      <c r="BK103" s="135"/>
      <c r="BL103" s="135"/>
      <c r="BM103" s="135"/>
    </row>
    <row r="104" spans="2:65" s="1" customFormat="1" ht="18" customHeight="1">
      <c r="B104" s="131"/>
      <c r="C104" s="132"/>
      <c r="D104" s="133" t="s">
        <v>143</v>
      </c>
      <c r="E104" s="132"/>
      <c r="F104" s="132"/>
      <c r="G104" s="132"/>
      <c r="H104" s="132"/>
      <c r="I104" s="132"/>
      <c r="J104" s="132"/>
      <c r="K104" s="132"/>
      <c r="L104" s="132"/>
      <c r="M104" s="132"/>
      <c r="N104" s="187">
        <f>ROUND(N88*T104,2)</f>
        <v>0</v>
      </c>
      <c r="O104" s="257"/>
      <c r="P104" s="257"/>
      <c r="Q104" s="257"/>
      <c r="R104" s="134"/>
      <c r="S104" s="135"/>
      <c r="T104" s="140"/>
      <c r="U104" s="141" t="s">
        <v>44</v>
      </c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8" t="s">
        <v>144</v>
      </c>
      <c r="AZ104" s="135"/>
      <c r="BA104" s="135"/>
      <c r="BB104" s="135"/>
      <c r="BC104" s="135"/>
      <c r="BD104" s="135"/>
      <c r="BE104" s="139">
        <f t="shared" si="0"/>
        <v>0</v>
      </c>
      <c r="BF104" s="139">
        <f t="shared" si="1"/>
        <v>0</v>
      </c>
      <c r="BG104" s="139">
        <f t="shared" si="2"/>
        <v>0</v>
      </c>
      <c r="BH104" s="139">
        <f t="shared" si="3"/>
        <v>0</v>
      </c>
      <c r="BI104" s="139">
        <f t="shared" si="4"/>
        <v>0</v>
      </c>
      <c r="BJ104" s="138" t="s">
        <v>138</v>
      </c>
      <c r="BK104" s="135"/>
      <c r="BL104" s="135"/>
      <c r="BM104" s="135"/>
    </row>
    <row r="105" spans="2:65" s="1" customForma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65" s="1" customFormat="1" ht="29.25" customHeight="1">
      <c r="B106" s="34"/>
      <c r="C106" s="112" t="s">
        <v>107</v>
      </c>
      <c r="D106" s="113"/>
      <c r="E106" s="113"/>
      <c r="F106" s="113"/>
      <c r="G106" s="113"/>
      <c r="H106" s="113"/>
      <c r="I106" s="113"/>
      <c r="J106" s="113"/>
      <c r="K106" s="113"/>
      <c r="L106" s="184">
        <f>ROUND(SUM(N88+N98),2)</f>
        <v>0</v>
      </c>
      <c r="M106" s="184"/>
      <c r="N106" s="184"/>
      <c r="O106" s="184"/>
      <c r="P106" s="184"/>
      <c r="Q106" s="184"/>
      <c r="R106" s="36"/>
    </row>
    <row r="107" spans="2:65" s="1" customFormat="1" ht="6.95" customHeight="1"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60"/>
    </row>
    <row r="111" spans="2:65" s="1" customFormat="1" ht="6.95" customHeight="1"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3"/>
    </row>
    <row r="112" spans="2:65" s="1" customFormat="1" ht="36.950000000000003" customHeight="1">
      <c r="B112" s="34"/>
      <c r="C112" s="191" t="s">
        <v>145</v>
      </c>
      <c r="D112" s="252"/>
      <c r="E112" s="252"/>
      <c r="F112" s="252"/>
      <c r="G112" s="252"/>
      <c r="H112" s="252"/>
      <c r="I112" s="252"/>
      <c r="J112" s="252"/>
      <c r="K112" s="252"/>
      <c r="L112" s="252"/>
      <c r="M112" s="252"/>
      <c r="N112" s="252"/>
      <c r="O112" s="252"/>
      <c r="P112" s="252"/>
      <c r="Q112" s="252"/>
      <c r="R112" s="36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30" customHeight="1">
      <c r="B114" s="34"/>
      <c r="C114" s="29" t="s">
        <v>17</v>
      </c>
      <c r="D114" s="35"/>
      <c r="E114" s="35"/>
      <c r="F114" s="250" t="str">
        <f>F6</f>
        <v>Sociálne priestory  - Nová  radnica</v>
      </c>
      <c r="G114" s="251"/>
      <c r="H114" s="251"/>
      <c r="I114" s="251"/>
      <c r="J114" s="251"/>
      <c r="K114" s="251"/>
      <c r="L114" s="251"/>
      <c r="M114" s="251"/>
      <c r="N114" s="251"/>
      <c r="O114" s="251"/>
      <c r="P114" s="251"/>
      <c r="Q114" s="35"/>
      <c r="R114" s="36"/>
    </row>
    <row r="115" spans="2:65" s="1" customFormat="1" ht="36.950000000000003" customHeight="1">
      <c r="B115" s="34"/>
      <c r="C115" s="68" t="s">
        <v>114</v>
      </c>
      <c r="D115" s="35"/>
      <c r="E115" s="35"/>
      <c r="F115" s="193" t="str">
        <f>F7</f>
        <v>27-2 - Eli</v>
      </c>
      <c r="G115" s="252"/>
      <c r="H115" s="252"/>
      <c r="I115" s="252"/>
      <c r="J115" s="252"/>
      <c r="K115" s="252"/>
      <c r="L115" s="252"/>
      <c r="M115" s="252"/>
      <c r="N115" s="252"/>
      <c r="O115" s="252"/>
      <c r="P115" s="252"/>
      <c r="Q115" s="35"/>
      <c r="R115" s="36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 ht="18" customHeight="1">
      <c r="B117" s="34"/>
      <c r="C117" s="29" t="s">
        <v>21</v>
      </c>
      <c r="D117" s="35"/>
      <c r="E117" s="35"/>
      <c r="F117" s="27" t="str">
        <f>F9</f>
        <v>č.p.69 Staré Mesto ,Bratislava</v>
      </c>
      <c r="G117" s="35"/>
      <c r="H117" s="35"/>
      <c r="I117" s="35"/>
      <c r="J117" s="35"/>
      <c r="K117" s="29" t="s">
        <v>23</v>
      </c>
      <c r="L117" s="35"/>
      <c r="M117" s="253" t="str">
        <f>IF(O9="","",O9)</f>
        <v>27. 12. 2019</v>
      </c>
      <c r="N117" s="253"/>
      <c r="O117" s="253"/>
      <c r="P117" s="253"/>
      <c r="Q117" s="35"/>
      <c r="R117" s="36"/>
    </row>
    <row r="118" spans="2:65" s="1" customFormat="1" ht="6.9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1" customFormat="1" ht="15">
      <c r="B119" s="34"/>
      <c r="C119" s="29" t="s">
        <v>25</v>
      </c>
      <c r="D119" s="35"/>
      <c r="E119" s="35"/>
      <c r="F119" s="27" t="str">
        <f>E12</f>
        <v>Hlavné mesto SR Bratislava ,Primaciáne nám.č.1</v>
      </c>
      <c r="G119" s="35"/>
      <c r="H119" s="35"/>
      <c r="I119" s="35"/>
      <c r="J119" s="35"/>
      <c r="K119" s="29" t="s">
        <v>31</v>
      </c>
      <c r="L119" s="35"/>
      <c r="M119" s="220" t="str">
        <f>E18</f>
        <v>TVAR architekti s.r.o., Karadžičova 41,81107 Brati</v>
      </c>
      <c r="N119" s="220"/>
      <c r="O119" s="220"/>
      <c r="P119" s="220"/>
      <c r="Q119" s="220"/>
      <c r="R119" s="36"/>
    </row>
    <row r="120" spans="2:65" s="1" customFormat="1" ht="14.45" customHeight="1">
      <c r="B120" s="34"/>
      <c r="C120" s="29" t="s">
        <v>29</v>
      </c>
      <c r="D120" s="35"/>
      <c r="E120" s="35"/>
      <c r="F120" s="27" t="str">
        <f>IF(E15="","",E15)</f>
        <v>Vyplň údaj</v>
      </c>
      <c r="G120" s="35"/>
      <c r="H120" s="35"/>
      <c r="I120" s="35"/>
      <c r="J120" s="35"/>
      <c r="K120" s="29" t="s">
        <v>35</v>
      </c>
      <c r="L120" s="35"/>
      <c r="M120" s="220" t="str">
        <f>E21</f>
        <v xml:space="preserve"> </v>
      </c>
      <c r="N120" s="220"/>
      <c r="O120" s="220"/>
      <c r="P120" s="220"/>
      <c r="Q120" s="220"/>
      <c r="R120" s="36"/>
    </row>
    <row r="121" spans="2:65" s="1" customFormat="1" ht="10.35" customHeight="1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65" s="8" customFormat="1" ht="29.25" customHeight="1">
      <c r="B122" s="142"/>
      <c r="C122" s="143" t="s">
        <v>146</v>
      </c>
      <c r="D122" s="144" t="s">
        <v>147</v>
      </c>
      <c r="E122" s="144" t="s">
        <v>59</v>
      </c>
      <c r="F122" s="254" t="s">
        <v>148</v>
      </c>
      <c r="G122" s="254"/>
      <c r="H122" s="254"/>
      <c r="I122" s="254"/>
      <c r="J122" s="144" t="s">
        <v>149</v>
      </c>
      <c r="K122" s="144" t="s">
        <v>150</v>
      </c>
      <c r="L122" s="254" t="s">
        <v>151</v>
      </c>
      <c r="M122" s="254"/>
      <c r="N122" s="254" t="s">
        <v>119</v>
      </c>
      <c r="O122" s="254"/>
      <c r="P122" s="254"/>
      <c r="Q122" s="255"/>
      <c r="R122" s="145"/>
      <c r="T122" s="75" t="s">
        <v>152</v>
      </c>
      <c r="U122" s="76" t="s">
        <v>41</v>
      </c>
      <c r="V122" s="76" t="s">
        <v>153</v>
      </c>
      <c r="W122" s="76" t="s">
        <v>154</v>
      </c>
      <c r="X122" s="76" t="s">
        <v>155</v>
      </c>
      <c r="Y122" s="76" t="s">
        <v>156</v>
      </c>
      <c r="Z122" s="76" t="s">
        <v>157</v>
      </c>
      <c r="AA122" s="77" t="s">
        <v>158</v>
      </c>
    </row>
    <row r="123" spans="2:65" s="1" customFormat="1" ht="29.25" customHeight="1">
      <c r="B123" s="34"/>
      <c r="C123" s="79" t="s">
        <v>116</v>
      </c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233">
        <f>BK123</f>
        <v>0</v>
      </c>
      <c r="O123" s="234"/>
      <c r="P123" s="234"/>
      <c r="Q123" s="234"/>
      <c r="R123" s="36"/>
      <c r="T123" s="78"/>
      <c r="U123" s="50"/>
      <c r="V123" s="50"/>
      <c r="W123" s="146">
        <f>W124+W137</f>
        <v>0</v>
      </c>
      <c r="X123" s="50"/>
      <c r="Y123" s="146">
        <f>Y124+Y137</f>
        <v>0</v>
      </c>
      <c r="Z123" s="50"/>
      <c r="AA123" s="147">
        <f>AA124+AA137</f>
        <v>0</v>
      </c>
      <c r="AT123" s="18" t="s">
        <v>76</v>
      </c>
      <c r="AU123" s="18" t="s">
        <v>121</v>
      </c>
      <c r="BK123" s="148">
        <f>BK124+BK137</f>
        <v>0</v>
      </c>
    </row>
    <row r="124" spans="2:65" s="9" customFormat="1" ht="37.35" customHeight="1">
      <c r="B124" s="149"/>
      <c r="C124" s="150"/>
      <c r="D124" s="151" t="s">
        <v>362</v>
      </c>
      <c r="E124" s="151"/>
      <c r="F124" s="151"/>
      <c r="G124" s="151"/>
      <c r="H124" s="151"/>
      <c r="I124" s="151"/>
      <c r="J124" s="151"/>
      <c r="K124" s="151"/>
      <c r="L124" s="151"/>
      <c r="M124" s="151"/>
      <c r="N124" s="235">
        <f>BK124</f>
        <v>0</v>
      </c>
      <c r="O124" s="236"/>
      <c r="P124" s="236"/>
      <c r="Q124" s="236"/>
      <c r="R124" s="152"/>
      <c r="T124" s="153"/>
      <c r="U124" s="150"/>
      <c r="V124" s="150"/>
      <c r="W124" s="154">
        <f>W125+W127+W129+W131+W133+W135</f>
        <v>0</v>
      </c>
      <c r="X124" s="150"/>
      <c r="Y124" s="154">
        <f>Y125+Y127+Y129+Y131+Y133+Y135</f>
        <v>0</v>
      </c>
      <c r="Z124" s="150"/>
      <c r="AA124" s="155">
        <f>AA125+AA127+AA129+AA131+AA133+AA135</f>
        <v>0</v>
      </c>
      <c r="AR124" s="156" t="s">
        <v>85</v>
      </c>
      <c r="AT124" s="157" t="s">
        <v>76</v>
      </c>
      <c r="AU124" s="157" t="s">
        <v>77</v>
      </c>
      <c r="AY124" s="156" t="s">
        <v>159</v>
      </c>
      <c r="BK124" s="158">
        <f>BK125+BK127+BK129+BK131+BK133+BK135</f>
        <v>0</v>
      </c>
    </row>
    <row r="125" spans="2:65" s="9" customFormat="1" ht="19.899999999999999" customHeight="1">
      <c r="B125" s="149"/>
      <c r="C125" s="150"/>
      <c r="D125" s="159" t="s">
        <v>363</v>
      </c>
      <c r="E125" s="159"/>
      <c r="F125" s="159"/>
      <c r="G125" s="159"/>
      <c r="H125" s="159"/>
      <c r="I125" s="159"/>
      <c r="J125" s="159"/>
      <c r="K125" s="159"/>
      <c r="L125" s="159"/>
      <c r="M125" s="159"/>
      <c r="N125" s="237">
        <f>BK125</f>
        <v>0</v>
      </c>
      <c r="O125" s="238"/>
      <c r="P125" s="238"/>
      <c r="Q125" s="238"/>
      <c r="R125" s="152"/>
      <c r="T125" s="153"/>
      <c r="U125" s="150"/>
      <c r="V125" s="150"/>
      <c r="W125" s="154">
        <f>W126</f>
        <v>0</v>
      </c>
      <c r="X125" s="150"/>
      <c r="Y125" s="154">
        <f>Y126</f>
        <v>0</v>
      </c>
      <c r="Z125" s="150"/>
      <c r="AA125" s="155">
        <f>AA126</f>
        <v>0</v>
      </c>
      <c r="AR125" s="156" t="s">
        <v>85</v>
      </c>
      <c r="AT125" s="157" t="s">
        <v>76</v>
      </c>
      <c r="AU125" s="157" t="s">
        <v>85</v>
      </c>
      <c r="AY125" s="156" t="s">
        <v>159</v>
      </c>
      <c r="BK125" s="158">
        <f>BK126</f>
        <v>0</v>
      </c>
    </row>
    <row r="126" spans="2:65" s="1" customFormat="1" ht="16.5" customHeight="1">
      <c r="B126" s="131"/>
      <c r="C126" s="160" t="s">
        <v>85</v>
      </c>
      <c r="D126" s="160" t="s">
        <v>160</v>
      </c>
      <c r="E126" s="161" t="s">
        <v>369</v>
      </c>
      <c r="F126" s="245" t="s">
        <v>370</v>
      </c>
      <c r="G126" s="245"/>
      <c r="H126" s="245"/>
      <c r="I126" s="245"/>
      <c r="J126" s="162" t="s">
        <v>371</v>
      </c>
      <c r="K126" s="163">
        <v>1</v>
      </c>
      <c r="L126" s="231">
        <v>0</v>
      </c>
      <c r="M126" s="231"/>
      <c r="N126" s="246">
        <f>ROUND(L126*K126,3)</f>
        <v>0</v>
      </c>
      <c r="O126" s="246"/>
      <c r="P126" s="246"/>
      <c r="Q126" s="246"/>
      <c r="R126" s="134"/>
      <c r="T126" s="165" t="s">
        <v>5</v>
      </c>
      <c r="U126" s="43" t="s">
        <v>44</v>
      </c>
      <c r="V126" s="35"/>
      <c r="W126" s="166">
        <f>V126*K126</f>
        <v>0</v>
      </c>
      <c r="X126" s="166">
        <v>0</v>
      </c>
      <c r="Y126" s="166">
        <f>X126*K126</f>
        <v>0</v>
      </c>
      <c r="Z126" s="166">
        <v>0</v>
      </c>
      <c r="AA126" s="167">
        <f>Z126*K126</f>
        <v>0</v>
      </c>
      <c r="AR126" s="18" t="s">
        <v>164</v>
      </c>
      <c r="AT126" s="18" t="s">
        <v>160</v>
      </c>
      <c r="AU126" s="18" t="s">
        <v>138</v>
      </c>
      <c r="AY126" s="18" t="s">
        <v>159</v>
      </c>
      <c r="BE126" s="105">
        <f>IF(U126="základná",N126,0)</f>
        <v>0</v>
      </c>
      <c r="BF126" s="105">
        <f>IF(U126="znížená",N126,0)</f>
        <v>0</v>
      </c>
      <c r="BG126" s="105">
        <f>IF(U126="zákl. prenesená",N126,0)</f>
        <v>0</v>
      </c>
      <c r="BH126" s="105">
        <f>IF(U126="zníž. prenesená",N126,0)</f>
        <v>0</v>
      </c>
      <c r="BI126" s="105">
        <f>IF(U126="nulová",N126,0)</f>
        <v>0</v>
      </c>
      <c r="BJ126" s="18" t="s">
        <v>138</v>
      </c>
      <c r="BK126" s="168">
        <f>ROUND(L126*K126,3)</f>
        <v>0</v>
      </c>
      <c r="BL126" s="18" t="s">
        <v>164</v>
      </c>
      <c r="BM126" s="18" t="s">
        <v>372</v>
      </c>
    </row>
    <row r="127" spans="2:65" s="9" customFormat="1" ht="29.85" customHeight="1">
      <c r="B127" s="149"/>
      <c r="C127" s="150"/>
      <c r="D127" s="159" t="s">
        <v>364</v>
      </c>
      <c r="E127" s="159"/>
      <c r="F127" s="159"/>
      <c r="G127" s="159"/>
      <c r="H127" s="159"/>
      <c r="I127" s="159"/>
      <c r="J127" s="159"/>
      <c r="K127" s="159"/>
      <c r="L127" s="159"/>
      <c r="M127" s="159"/>
      <c r="N127" s="239">
        <f>BK127</f>
        <v>0</v>
      </c>
      <c r="O127" s="240"/>
      <c r="P127" s="240"/>
      <c r="Q127" s="240"/>
      <c r="R127" s="152"/>
      <c r="T127" s="153"/>
      <c r="U127" s="150"/>
      <c r="V127" s="150"/>
      <c r="W127" s="154">
        <f>W128</f>
        <v>0</v>
      </c>
      <c r="X127" s="150"/>
      <c r="Y127" s="154">
        <f>Y128</f>
        <v>0</v>
      </c>
      <c r="Z127" s="150"/>
      <c r="AA127" s="155">
        <f>AA128</f>
        <v>0</v>
      </c>
      <c r="AR127" s="156" t="s">
        <v>85</v>
      </c>
      <c r="AT127" s="157" t="s">
        <v>76</v>
      </c>
      <c r="AU127" s="157" t="s">
        <v>85</v>
      </c>
      <c r="AY127" s="156" t="s">
        <v>159</v>
      </c>
      <c r="BK127" s="158">
        <f>BK128</f>
        <v>0</v>
      </c>
    </row>
    <row r="128" spans="2:65" s="1" customFormat="1" ht="16.5" customHeight="1">
      <c r="B128" s="131"/>
      <c r="C128" s="169" t="s">
        <v>138</v>
      </c>
      <c r="D128" s="169" t="s">
        <v>182</v>
      </c>
      <c r="E128" s="170" t="s">
        <v>373</v>
      </c>
      <c r="F128" s="247" t="s">
        <v>374</v>
      </c>
      <c r="G128" s="247"/>
      <c r="H128" s="247"/>
      <c r="I128" s="247"/>
      <c r="J128" s="171" t="s">
        <v>371</v>
      </c>
      <c r="K128" s="172">
        <v>1</v>
      </c>
      <c r="L128" s="248">
        <v>0</v>
      </c>
      <c r="M128" s="248"/>
      <c r="N128" s="249">
        <f>ROUND(L128*K128,3)</f>
        <v>0</v>
      </c>
      <c r="O128" s="246"/>
      <c r="P128" s="246"/>
      <c r="Q128" s="246"/>
      <c r="R128" s="134"/>
      <c r="T128" s="165" t="s">
        <v>5</v>
      </c>
      <c r="U128" s="43" t="s">
        <v>44</v>
      </c>
      <c r="V128" s="35"/>
      <c r="W128" s="166">
        <f>V128*K128</f>
        <v>0</v>
      </c>
      <c r="X128" s="166">
        <v>0</v>
      </c>
      <c r="Y128" s="166">
        <f>X128*K128</f>
        <v>0</v>
      </c>
      <c r="Z128" s="166">
        <v>0</v>
      </c>
      <c r="AA128" s="167">
        <f>Z128*K128</f>
        <v>0</v>
      </c>
      <c r="AR128" s="18" t="s">
        <v>185</v>
      </c>
      <c r="AT128" s="18" t="s">
        <v>182</v>
      </c>
      <c r="AU128" s="18" t="s">
        <v>138</v>
      </c>
      <c r="AY128" s="18" t="s">
        <v>159</v>
      </c>
      <c r="BE128" s="105">
        <f>IF(U128="základná",N128,0)</f>
        <v>0</v>
      </c>
      <c r="BF128" s="105">
        <f>IF(U128="znížená",N128,0)</f>
        <v>0</v>
      </c>
      <c r="BG128" s="105">
        <f>IF(U128="zákl. prenesená",N128,0)</f>
        <v>0</v>
      </c>
      <c r="BH128" s="105">
        <f>IF(U128="zníž. prenesená",N128,0)</f>
        <v>0</v>
      </c>
      <c r="BI128" s="105">
        <f>IF(U128="nulová",N128,0)</f>
        <v>0</v>
      </c>
      <c r="BJ128" s="18" t="s">
        <v>138</v>
      </c>
      <c r="BK128" s="168">
        <f>ROUND(L128*K128,3)</f>
        <v>0</v>
      </c>
      <c r="BL128" s="18" t="s">
        <v>164</v>
      </c>
      <c r="BM128" s="18" t="s">
        <v>375</v>
      </c>
    </row>
    <row r="129" spans="2:65" s="9" customFormat="1" ht="29.85" customHeight="1">
      <c r="B129" s="149"/>
      <c r="C129" s="150"/>
      <c r="D129" s="159" t="s">
        <v>365</v>
      </c>
      <c r="E129" s="159"/>
      <c r="F129" s="159"/>
      <c r="G129" s="159"/>
      <c r="H129" s="159"/>
      <c r="I129" s="159"/>
      <c r="J129" s="159"/>
      <c r="K129" s="159"/>
      <c r="L129" s="159"/>
      <c r="M129" s="159"/>
      <c r="N129" s="239">
        <f>BK129</f>
        <v>0</v>
      </c>
      <c r="O129" s="240"/>
      <c r="P129" s="240"/>
      <c r="Q129" s="240"/>
      <c r="R129" s="152"/>
      <c r="T129" s="153"/>
      <c r="U129" s="150"/>
      <c r="V129" s="150"/>
      <c r="W129" s="154">
        <f>W130</f>
        <v>0</v>
      </c>
      <c r="X129" s="150"/>
      <c r="Y129" s="154">
        <f>Y130</f>
        <v>0</v>
      </c>
      <c r="Z129" s="150"/>
      <c r="AA129" s="155">
        <f>AA130</f>
        <v>0</v>
      </c>
      <c r="AR129" s="156" t="s">
        <v>170</v>
      </c>
      <c r="AT129" s="157" t="s">
        <v>76</v>
      </c>
      <c r="AU129" s="157" t="s">
        <v>85</v>
      </c>
      <c r="AY129" s="156" t="s">
        <v>159</v>
      </c>
      <c r="BK129" s="158">
        <f>BK130</f>
        <v>0</v>
      </c>
    </row>
    <row r="130" spans="2:65" s="1" customFormat="1" ht="16.5" customHeight="1">
      <c r="B130" s="131"/>
      <c r="C130" s="160" t="s">
        <v>181</v>
      </c>
      <c r="D130" s="160" t="s">
        <v>160</v>
      </c>
      <c r="E130" s="161" t="s">
        <v>376</v>
      </c>
      <c r="F130" s="245" t="s">
        <v>377</v>
      </c>
      <c r="G130" s="245"/>
      <c r="H130" s="245"/>
      <c r="I130" s="245"/>
      <c r="J130" s="162" t="s">
        <v>371</v>
      </c>
      <c r="K130" s="163">
        <v>1</v>
      </c>
      <c r="L130" s="231">
        <v>0</v>
      </c>
      <c r="M130" s="231"/>
      <c r="N130" s="246">
        <f>ROUND(L130*K130,3)</f>
        <v>0</v>
      </c>
      <c r="O130" s="246"/>
      <c r="P130" s="246"/>
      <c r="Q130" s="246"/>
      <c r="R130" s="134"/>
      <c r="T130" s="165" t="s">
        <v>5</v>
      </c>
      <c r="U130" s="43" t="s">
        <v>44</v>
      </c>
      <c r="V130" s="35"/>
      <c r="W130" s="166">
        <f>V130*K130</f>
        <v>0</v>
      </c>
      <c r="X130" s="166">
        <v>0</v>
      </c>
      <c r="Y130" s="166">
        <f>X130*K130</f>
        <v>0</v>
      </c>
      <c r="Z130" s="166">
        <v>0</v>
      </c>
      <c r="AA130" s="167">
        <f>Z130*K130</f>
        <v>0</v>
      </c>
      <c r="AR130" s="18" t="s">
        <v>378</v>
      </c>
      <c r="AT130" s="18" t="s">
        <v>160</v>
      </c>
      <c r="AU130" s="18" t="s">
        <v>138</v>
      </c>
      <c r="AY130" s="18" t="s">
        <v>159</v>
      </c>
      <c r="BE130" s="105">
        <f>IF(U130="základná",N130,0)</f>
        <v>0</v>
      </c>
      <c r="BF130" s="105">
        <f>IF(U130="znížená",N130,0)</f>
        <v>0</v>
      </c>
      <c r="BG130" s="105">
        <f>IF(U130="zákl. prenesená",N130,0)</f>
        <v>0</v>
      </c>
      <c r="BH130" s="105">
        <f>IF(U130="zníž. prenesená",N130,0)</f>
        <v>0</v>
      </c>
      <c r="BI130" s="105">
        <f>IF(U130="nulová",N130,0)</f>
        <v>0</v>
      </c>
      <c r="BJ130" s="18" t="s">
        <v>138</v>
      </c>
      <c r="BK130" s="168">
        <f>ROUND(L130*K130,3)</f>
        <v>0</v>
      </c>
      <c r="BL130" s="18" t="s">
        <v>378</v>
      </c>
      <c r="BM130" s="18" t="s">
        <v>379</v>
      </c>
    </row>
    <row r="131" spans="2:65" s="9" customFormat="1" ht="29.85" customHeight="1">
      <c r="B131" s="149"/>
      <c r="C131" s="150"/>
      <c r="D131" s="159" t="s">
        <v>366</v>
      </c>
      <c r="E131" s="159"/>
      <c r="F131" s="159"/>
      <c r="G131" s="159"/>
      <c r="H131" s="159"/>
      <c r="I131" s="159"/>
      <c r="J131" s="159"/>
      <c r="K131" s="159"/>
      <c r="L131" s="159"/>
      <c r="M131" s="159"/>
      <c r="N131" s="239">
        <f>BK131</f>
        <v>0</v>
      </c>
      <c r="O131" s="240"/>
      <c r="P131" s="240"/>
      <c r="Q131" s="240"/>
      <c r="R131" s="152"/>
      <c r="T131" s="153"/>
      <c r="U131" s="150"/>
      <c r="V131" s="150"/>
      <c r="W131" s="154">
        <f>W132</f>
        <v>0</v>
      </c>
      <c r="X131" s="150"/>
      <c r="Y131" s="154">
        <f>Y132</f>
        <v>0</v>
      </c>
      <c r="Z131" s="150"/>
      <c r="AA131" s="155">
        <f>AA132</f>
        <v>0</v>
      </c>
      <c r="AR131" s="156" t="s">
        <v>85</v>
      </c>
      <c r="AT131" s="157" t="s">
        <v>76</v>
      </c>
      <c r="AU131" s="157" t="s">
        <v>85</v>
      </c>
      <c r="AY131" s="156" t="s">
        <v>159</v>
      </c>
      <c r="BK131" s="158">
        <f>BK132</f>
        <v>0</v>
      </c>
    </row>
    <row r="132" spans="2:65" s="1" customFormat="1" ht="16.5" customHeight="1">
      <c r="B132" s="131"/>
      <c r="C132" s="160" t="s">
        <v>170</v>
      </c>
      <c r="D132" s="160" t="s">
        <v>160</v>
      </c>
      <c r="E132" s="161" t="s">
        <v>380</v>
      </c>
      <c r="F132" s="245" t="s">
        <v>381</v>
      </c>
      <c r="G132" s="245"/>
      <c r="H132" s="245"/>
      <c r="I132" s="245"/>
      <c r="J132" s="162" t="s">
        <v>371</v>
      </c>
      <c r="K132" s="163">
        <v>1</v>
      </c>
      <c r="L132" s="231">
        <v>0</v>
      </c>
      <c r="M132" s="231"/>
      <c r="N132" s="246">
        <f>ROUND(L132*K132,3)</f>
        <v>0</v>
      </c>
      <c r="O132" s="246"/>
      <c r="P132" s="246"/>
      <c r="Q132" s="246"/>
      <c r="R132" s="134"/>
      <c r="T132" s="165" t="s">
        <v>5</v>
      </c>
      <c r="U132" s="43" t="s">
        <v>44</v>
      </c>
      <c r="V132" s="35"/>
      <c r="W132" s="166">
        <f>V132*K132</f>
        <v>0</v>
      </c>
      <c r="X132" s="166">
        <v>0</v>
      </c>
      <c r="Y132" s="166">
        <f>X132*K132</f>
        <v>0</v>
      </c>
      <c r="Z132" s="166">
        <v>0</v>
      </c>
      <c r="AA132" s="167">
        <f>Z132*K132</f>
        <v>0</v>
      </c>
      <c r="AR132" s="18" t="s">
        <v>164</v>
      </c>
      <c r="AT132" s="18" t="s">
        <v>160</v>
      </c>
      <c r="AU132" s="18" t="s">
        <v>138</v>
      </c>
      <c r="AY132" s="18" t="s">
        <v>159</v>
      </c>
      <c r="BE132" s="105">
        <f>IF(U132="základná",N132,0)</f>
        <v>0</v>
      </c>
      <c r="BF132" s="105">
        <f>IF(U132="znížená",N132,0)</f>
        <v>0</v>
      </c>
      <c r="BG132" s="105">
        <f>IF(U132="zákl. prenesená",N132,0)</f>
        <v>0</v>
      </c>
      <c r="BH132" s="105">
        <f>IF(U132="zníž. prenesená",N132,0)</f>
        <v>0</v>
      </c>
      <c r="BI132" s="105">
        <f>IF(U132="nulová",N132,0)</f>
        <v>0</v>
      </c>
      <c r="BJ132" s="18" t="s">
        <v>138</v>
      </c>
      <c r="BK132" s="168">
        <f>ROUND(L132*K132,3)</f>
        <v>0</v>
      </c>
      <c r="BL132" s="18" t="s">
        <v>164</v>
      </c>
      <c r="BM132" s="18" t="s">
        <v>382</v>
      </c>
    </row>
    <row r="133" spans="2:65" s="9" customFormat="1" ht="29.85" customHeight="1">
      <c r="B133" s="149"/>
      <c r="C133" s="150"/>
      <c r="D133" s="159" t="s">
        <v>367</v>
      </c>
      <c r="E133" s="159"/>
      <c r="F133" s="159"/>
      <c r="G133" s="159"/>
      <c r="H133" s="159"/>
      <c r="I133" s="159"/>
      <c r="J133" s="159"/>
      <c r="K133" s="159"/>
      <c r="L133" s="159"/>
      <c r="M133" s="159"/>
      <c r="N133" s="239">
        <f>BK133</f>
        <v>0</v>
      </c>
      <c r="O133" s="240"/>
      <c r="P133" s="240"/>
      <c r="Q133" s="240"/>
      <c r="R133" s="152"/>
      <c r="T133" s="153"/>
      <c r="U133" s="150"/>
      <c r="V133" s="150"/>
      <c r="W133" s="154">
        <f>W134</f>
        <v>0</v>
      </c>
      <c r="X133" s="150"/>
      <c r="Y133" s="154">
        <f>Y134</f>
        <v>0</v>
      </c>
      <c r="Z133" s="150"/>
      <c r="AA133" s="155">
        <f>AA134</f>
        <v>0</v>
      </c>
      <c r="AR133" s="156" t="s">
        <v>85</v>
      </c>
      <c r="AT133" s="157" t="s">
        <v>76</v>
      </c>
      <c r="AU133" s="157" t="s">
        <v>85</v>
      </c>
      <c r="AY133" s="156" t="s">
        <v>159</v>
      </c>
      <c r="BK133" s="158">
        <f>BK134</f>
        <v>0</v>
      </c>
    </row>
    <row r="134" spans="2:65" s="1" customFormat="1" ht="16.5" customHeight="1">
      <c r="B134" s="131"/>
      <c r="C134" s="160" t="s">
        <v>164</v>
      </c>
      <c r="D134" s="160" t="s">
        <v>160</v>
      </c>
      <c r="E134" s="161" t="s">
        <v>383</v>
      </c>
      <c r="F134" s="245" t="s">
        <v>384</v>
      </c>
      <c r="G134" s="245"/>
      <c r="H134" s="245"/>
      <c r="I134" s="245"/>
      <c r="J134" s="162" t="s">
        <v>356</v>
      </c>
      <c r="K134" s="163">
        <v>30</v>
      </c>
      <c r="L134" s="231">
        <v>0</v>
      </c>
      <c r="M134" s="231"/>
      <c r="N134" s="246">
        <f>ROUND(L134*K134,3)</f>
        <v>0</v>
      </c>
      <c r="O134" s="246"/>
      <c r="P134" s="246"/>
      <c r="Q134" s="246"/>
      <c r="R134" s="134"/>
      <c r="T134" s="165" t="s">
        <v>5</v>
      </c>
      <c r="U134" s="43" t="s">
        <v>44</v>
      </c>
      <c r="V134" s="35"/>
      <c r="W134" s="166">
        <f>V134*K134</f>
        <v>0</v>
      </c>
      <c r="X134" s="166">
        <v>0</v>
      </c>
      <c r="Y134" s="166">
        <f>X134*K134</f>
        <v>0</v>
      </c>
      <c r="Z134" s="166">
        <v>0</v>
      </c>
      <c r="AA134" s="167">
        <f>Z134*K134</f>
        <v>0</v>
      </c>
      <c r="AR134" s="18" t="s">
        <v>164</v>
      </c>
      <c r="AT134" s="18" t="s">
        <v>160</v>
      </c>
      <c r="AU134" s="18" t="s">
        <v>138</v>
      </c>
      <c r="AY134" s="18" t="s">
        <v>159</v>
      </c>
      <c r="BE134" s="105">
        <f>IF(U134="základná",N134,0)</f>
        <v>0</v>
      </c>
      <c r="BF134" s="105">
        <f>IF(U134="znížená",N134,0)</f>
        <v>0</v>
      </c>
      <c r="BG134" s="105">
        <f>IF(U134="zákl. prenesená",N134,0)</f>
        <v>0</v>
      </c>
      <c r="BH134" s="105">
        <f>IF(U134="zníž. prenesená",N134,0)</f>
        <v>0</v>
      </c>
      <c r="BI134" s="105">
        <f>IF(U134="nulová",N134,0)</f>
        <v>0</v>
      </c>
      <c r="BJ134" s="18" t="s">
        <v>138</v>
      </c>
      <c r="BK134" s="168">
        <f>ROUND(L134*K134,3)</f>
        <v>0</v>
      </c>
      <c r="BL134" s="18" t="s">
        <v>164</v>
      </c>
      <c r="BM134" s="18" t="s">
        <v>385</v>
      </c>
    </row>
    <row r="135" spans="2:65" s="9" customFormat="1" ht="29.85" customHeight="1">
      <c r="B135" s="149"/>
      <c r="C135" s="150"/>
      <c r="D135" s="159" t="s">
        <v>368</v>
      </c>
      <c r="E135" s="159"/>
      <c r="F135" s="159"/>
      <c r="G135" s="159"/>
      <c r="H135" s="159"/>
      <c r="I135" s="159"/>
      <c r="J135" s="159"/>
      <c r="K135" s="159"/>
      <c r="L135" s="159"/>
      <c r="M135" s="159"/>
      <c r="N135" s="239">
        <f>BK135</f>
        <v>0</v>
      </c>
      <c r="O135" s="240"/>
      <c r="P135" s="240"/>
      <c r="Q135" s="240"/>
      <c r="R135" s="152"/>
      <c r="T135" s="153"/>
      <c r="U135" s="150"/>
      <c r="V135" s="150"/>
      <c r="W135" s="154">
        <f>W136</f>
        <v>0</v>
      </c>
      <c r="X135" s="150"/>
      <c r="Y135" s="154">
        <f>Y136</f>
        <v>0</v>
      </c>
      <c r="Z135" s="150"/>
      <c r="AA135" s="155">
        <f>AA136</f>
        <v>0</v>
      </c>
      <c r="AR135" s="156" t="s">
        <v>85</v>
      </c>
      <c r="AT135" s="157" t="s">
        <v>76</v>
      </c>
      <c r="AU135" s="157" t="s">
        <v>85</v>
      </c>
      <c r="AY135" s="156" t="s">
        <v>159</v>
      </c>
      <c r="BK135" s="158">
        <f>BK136</f>
        <v>0</v>
      </c>
    </row>
    <row r="136" spans="2:65" s="1" customFormat="1" ht="25.5" customHeight="1">
      <c r="B136" s="131"/>
      <c r="C136" s="160" t="s">
        <v>177</v>
      </c>
      <c r="D136" s="160" t="s">
        <v>160</v>
      </c>
      <c r="E136" s="161" t="s">
        <v>386</v>
      </c>
      <c r="F136" s="245" t="s">
        <v>387</v>
      </c>
      <c r="G136" s="245"/>
      <c r="H136" s="245"/>
      <c r="I136" s="245"/>
      <c r="J136" s="162" t="s">
        <v>356</v>
      </c>
      <c r="K136" s="163">
        <v>30</v>
      </c>
      <c r="L136" s="231">
        <v>0</v>
      </c>
      <c r="M136" s="231"/>
      <c r="N136" s="246">
        <f>ROUND(L136*K136,3)</f>
        <v>0</v>
      </c>
      <c r="O136" s="246"/>
      <c r="P136" s="246"/>
      <c r="Q136" s="246"/>
      <c r="R136" s="134"/>
      <c r="T136" s="165" t="s">
        <v>5</v>
      </c>
      <c r="U136" s="43" t="s">
        <v>44</v>
      </c>
      <c r="V136" s="35"/>
      <c r="W136" s="166">
        <f>V136*K136</f>
        <v>0</v>
      </c>
      <c r="X136" s="166">
        <v>0</v>
      </c>
      <c r="Y136" s="166">
        <f>X136*K136</f>
        <v>0</v>
      </c>
      <c r="Z136" s="166">
        <v>0</v>
      </c>
      <c r="AA136" s="167">
        <f>Z136*K136</f>
        <v>0</v>
      </c>
      <c r="AR136" s="18" t="s">
        <v>164</v>
      </c>
      <c r="AT136" s="18" t="s">
        <v>160</v>
      </c>
      <c r="AU136" s="18" t="s">
        <v>138</v>
      </c>
      <c r="AY136" s="18" t="s">
        <v>159</v>
      </c>
      <c r="BE136" s="105">
        <f>IF(U136="základná",N136,0)</f>
        <v>0</v>
      </c>
      <c r="BF136" s="105">
        <f>IF(U136="znížená",N136,0)</f>
        <v>0</v>
      </c>
      <c r="BG136" s="105">
        <f>IF(U136="zákl. prenesená",N136,0)</f>
        <v>0</v>
      </c>
      <c r="BH136" s="105">
        <f>IF(U136="zníž. prenesená",N136,0)</f>
        <v>0</v>
      </c>
      <c r="BI136" s="105">
        <f>IF(U136="nulová",N136,0)</f>
        <v>0</v>
      </c>
      <c r="BJ136" s="18" t="s">
        <v>138</v>
      </c>
      <c r="BK136" s="168">
        <f>ROUND(L136*K136,3)</f>
        <v>0</v>
      </c>
      <c r="BL136" s="18" t="s">
        <v>164</v>
      </c>
      <c r="BM136" s="18" t="s">
        <v>388</v>
      </c>
    </row>
    <row r="137" spans="2:65" s="1" customFormat="1" ht="49.9" customHeight="1">
      <c r="B137" s="34"/>
      <c r="C137" s="35"/>
      <c r="D137" s="151" t="s">
        <v>359</v>
      </c>
      <c r="E137" s="35"/>
      <c r="F137" s="35"/>
      <c r="G137" s="35"/>
      <c r="H137" s="35"/>
      <c r="I137" s="35"/>
      <c r="J137" s="35"/>
      <c r="K137" s="35"/>
      <c r="L137" s="35"/>
      <c r="M137" s="35"/>
      <c r="N137" s="243">
        <f t="shared" ref="N137:N142" si="5">BK137</f>
        <v>0</v>
      </c>
      <c r="O137" s="244"/>
      <c r="P137" s="244"/>
      <c r="Q137" s="244"/>
      <c r="R137" s="36"/>
      <c r="T137" s="173"/>
      <c r="U137" s="35"/>
      <c r="V137" s="35"/>
      <c r="W137" s="35"/>
      <c r="X137" s="35"/>
      <c r="Y137" s="35"/>
      <c r="Z137" s="35"/>
      <c r="AA137" s="73"/>
      <c r="AT137" s="18" t="s">
        <v>76</v>
      </c>
      <c r="AU137" s="18" t="s">
        <v>77</v>
      </c>
      <c r="AY137" s="18" t="s">
        <v>360</v>
      </c>
      <c r="BK137" s="168">
        <f>SUM(BK138:BK142)</f>
        <v>0</v>
      </c>
    </row>
    <row r="138" spans="2:65" s="1" customFormat="1" ht="22.35" customHeight="1">
      <c r="B138" s="34"/>
      <c r="C138" s="174" t="s">
        <v>5</v>
      </c>
      <c r="D138" s="174" t="s">
        <v>160</v>
      </c>
      <c r="E138" s="175" t="s">
        <v>5</v>
      </c>
      <c r="F138" s="230" t="s">
        <v>5</v>
      </c>
      <c r="G138" s="230"/>
      <c r="H138" s="230"/>
      <c r="I138" s="230"/>
      <c r="J138" s="176" t="s">
        <v>5</v>
      </c>
      <c r="K138" s="164"/>
      <c r="L138" s="231"/>
      <c r="M138" s="232"/>
      <c r="N138" s="232">
        <f t="shared" si="5"/>
        <v>0</v>
      </c>
      <c r="O138" s="232"/>
      <c r="P138" s="232"/>
      <c r="Q138" s="232"/>
      <c r="R138" s="36"/>
      <c r="T138" s="165" t="s">
        <v>5</v>
      </c>
      <c r="U138" s="177" t="s">
        <v>44</v>
      </c>
      <c r="V138" s="35"/>
      <c r="W138" s="35"/>
      <c r="X138" s="35"/>
      <c r="Y138" s="35"/>
      <c r="Z138" s="35"/>
      <c r="AA138" s="73"/>
      <c r="AT138" s="18" t="s">
        <v>360</v>
      </c>
      <c r="AU138" s="18" t="s">
        <v>85</v>
      </c>
      <c r="AY138" s="18" t="s">
        <v>360</v>
      </c>
      <c r="BE138" s="105">
        <f>IF(U138="základná",N138,0)</f>
        <v>0</v>
      </c>
      <c r="BF138" s="105">
        <f>IF(U138="znížená",N138,0)</f>
        <v>0</v>
      </c>
      <c r="BG138" s="105">
        <f>IF(U138="zákl. prenesená",N138,0)</f>
        <v>0</v>
      </c>
      <c r="BH138" s="105">
        <f>IF(U138="zníž. prenesená",N138,0)</f>
        <v>0</v>
      </c>
      <c r="BI138" s="105">
        <f>IF(U138="nulová",N138,0)</f>
        <v>0</v>
      </c>
      <c r="BJ138" s="18" t="s">
        <v>138</v>
      </c>
      <c r="BK138" s="168">
        <f>L138*K138</f>
        <v>0</v>
      </c>
    </row>
    <row r="139" spans="2:65" s="1" customFormat="1" ht="22.35" customHeight="1">
      <c r="B139" s="34"/>
      <c r="C139" s="174" t="s">
        <v>5</v>
      </c>
      <c r="D139" s="174" t="s">
        <v>160</v>
      </c>
      <c r="E139" s="175" t="s">
        <v>5</v>
      </c>
      <c r="F139" s="230" t="s">
        <v>5</v>
      </c>
      <c r="G139" s="230"/>
      <c r="H139" s="230"/>
      <c r="I139" s="230"/>
      <c r="J139" s="176" t="s">
        <v>5</v>
      </c>
      <c r="K139" s="164"/>
      <c r="L139" s="231"/>
      <c r="M139" s="232"/>
      <c r="N139" s="232">
        <f t="shared" si="5"/>
        <v>0</v>
      </c>
      <c r="O139" s="232"/>
      <c r="P139" s="232"/>
      <c r="Q139" s="232"/>
      <c r="R139" s="36"/>
      <c r="T139" s="165" t="s">
        <v>5</v>
      </c>
      <c r="U139" s="177" t="s">
        <v>44</v>
      </c>
      <c r="V139" s="35"/>
      <c r="W139" s="35"/>
      <c r="X139" s="35"/>
      <c r="Y139" s="35"/>
      <c r="Z139" s="35"/>
      <c r="AA139" s="73"/>
      <c r="AT139" s="18" t="s">
        <v>360</v>
      </c>
      <c r="AU139" s="18" t="s">
        <v>85</v>
      </c>
      <c r="AY139" s="18" t="s">
        <v>360</v>
      </c>
      <c r="BE139" s="105">
        <f>IF(U139="základná",N139,0)</f>
        <v>0</v>
      </c>
      <c r="BF139" s="105">
        <f>IF(U139="znížená",N139,0)</f>
        <v>0</v>
      </c>
      <c r="BG139" s="105">
        <f>IF(U139="zákl. prenesená",N139,0)</f>
        <v>0</v>
      </c>
      <c r="BH139" s="105">
        <f>IF(U139="zníž. prenesená",N139,0)</f>
        <v>0</v>
      </c>
      <c r="BI139" s="105">
        <f>IF(U139="nulová",N139,0)</f>
        <v>0</v>
      </c>
      <c r="BJ139" s="18" t="s">
        <v>138</v>
      </c>
      <c r="BK139" s="168">
        <f>L139*K139</f>
        <v>0</v>
      </c>
    </row>
    <row r="140" spans="2:65" s="1" customFormat="1" ht="22.35" customHeight="1">
      <c r="B140" s="34"/>
      <c r="C140" s="174" t="s">
        <v>5</v>
      </c>
      <c r="D140" s="174" t="s">
        <v>160</v>
      </c>
      <c r="E140" s="175" t="s">
        <v>5</v>
      </c>
      <c r="F140" s="230" t="s">
        <v>5</v>
      </c>
      <c r="G140" s="230"/>
      <c r="H140" s="230"/>
      <c r="I140" s="230"/>
      <c r="J140" s="176" t="s">
        <v>5</v>
      </c>
      <c r="K140" s="164"/>
      <c r="L140" s="231"/>
      <c r="M140" s="232"/>
      <c r="N140" s="232">
        <f t="shared" si="5"/>
        <v>0</v>
      </c>
      <c r="O140" s="232"/>
      <c r="P140" s="232"/>
      <c r="Q140" s="232"/>
      <c r="R140" s="36"/>
      <c r="T140" s="165" t="s">
        <v>5</v>
      </c>
      <c r="U140" s="177" t="s">
        <v>44</v>
      </c>
      <c r="V140" s="35"/>
      <c r="W140" s="35"/>
      <c r="X140" s="35"/>
      <c r="Y140" s="35"/>
      <c r="Z140" s="35"/>
      <c r="AA140" s="73"/>
      <c r="AT140" s="18" t="s">
        <v>360</v>
      </c>
      <c r="AU140" s="18" t="s">
        <v>85</v>
      </c>
      <c r="AY140" s="18" t="s">
        <v>360</v>
      </c>
      <c r="BE140" s="105">
        <f>IF(U140="základná",N140,0)</f>
        <v>0</v>
      </c>
      <c r="BF140" s="105">
        <f>IF(U140="znížená",N140,0)</f>
        <v>0</v>
      </c>
      <c r="BG140" s="105">
        <f>IF(U140="zákl. prenesená",N140,0)</f>
        <v>0</v>
      </c>
      <c r="BH140" s="105">
        <f>IF(U140="zníž. prenesená",N140,0)</f>
        <v>0</v>
      </c>
      <c r="BI140" s="105">
        <f>IF(U140="nulová",N140,0)</f>
        <v>0</v>
      </c>
      <c r="BJ140" s="18" t="s">
        <v>138</v>
      </c>
      <c r="BK140" s="168">
        <f>L140*K140</f>
        <v>0</v>
      </c>
    </row>
    <row r="141" spans="2:65" s="1" customFormat="1" ht="22.35" customHeight="1">
      <c r="B141" s="34"/>
      <c r="C141" s="174" t="s">
        <v>5</v>
      </c>
      <c r="D141" s="174" t="s">
        <v>160</v>
      </c>
      <c r="E141" s="175" t="s">
        <v>5</v>
      </c>
      <c r="F141" s="230" t="s">
        <v>5</v>
      </c>
      <c r="G141" s="230"/>
      <c r="H141" s="230"/>
      <c r="I141" s="230"/>
      <c r="J141" s="176" t="s">
        <v>5</v>
      </c>
      <c r="K141" s="164"/>
      <c r="L141" s="231"/>
      <c r="M141" s="232"/>
      <c r="N141" s="232">
        <f t="shared" si="5"/>
        <v>0</v>
      </c>
      <c r="O141" s="232"/>
      <c r="P141" s="232"/>
      <c r="Q141" s="232"/>
      <c r="R141" s="36"/>
      <c r="T141" s="165" t="s">
        <v>5</v>
      </c>
      <c r="U141" s="177" t="s">
        <v>44</v>
      </c>
      <c r="V141" s="35"/>
      <c r="W141" s="35"/>
      <c r="X141" s="35"/>
      <c r="Y141" s="35"/>
      <c r="Z141" s="35"/>
      <c r="AA141" s="73"/>
      <c r="AT141" s="18" t="s">
        <v>360</v>
      </c>
      <c r="AU141" s="18" t="s">
        <v>85</v>
      </c>
      <c r="AY141" s="18" t="s">
        <v>360</v>
      </c>
      <c r="BE141" s="105">
        <f>IF(U141="základná",N141,0)</f>
        <v>0</v>
      </c>
      <c r="BF141" s="105">
        <f>IF(U141="znížená",N141,0)</f>
        <v>0</v>
      </c>
      <c r="BG141" s="105">
        <f>IF(U141="zákl. prenesená",N141,0)</f>
        <v>0</v>
      </c>
      <c r="BH141" s="105">
        <f>IF(U141="zníž. prenesená",N141,0)</f>
        <v>0</v>
      </c>
      <c r="BI141" s="105">
        <f>IF(U141="nulová",N141,0)</f>
        <v>0</v>
      </c>
      <c r="BJ141" s="18" t="s">
        <v>138</v>
      </c>
      <c r="BK141" s="168">
        <f>L141*K141</f>
        <v>0</v>
      </c>
    </row>
    <row r="142" spans="2:65" s="1" customFormat="1" ht="22.35" customHeight="1">
      <c r="B142" s="34"/>
      <c r="C142" s="174" t="s">
        <v>5</v>
      </c>
      <c r="D142" s="174" t="s">
        <v>160</v>
      </c>
      <c r="E142" s="175" t="s">
        <v>5</v>
      </c>
      <c r="F142" s="230" t="s">
        <v>5</v>
      </c>
      <c r="G142" s="230"/>
      <c r="H142" s="230"/>
      <c r="I142" s="230"/>
      <c r="J142" s="176" t="s">
        <v>5</v>
      </c>
      <c r="K142" s="164"/>
      <c r="L142" s="231"/>
      <c r="M142" s="232"/>
      <c r="N142" s="232">
        <f t="shared" si="5"/>
        <v>0</v>
      </c>
      <c r="O142" s="232"/>
      <c r="P142" s="232"/>
      <c r="Q142" s="232"/>
      <c r="R142" s="36"/>
      <c r="T142" s="165" t="s">
        <v>5</v>
      </c>
      <c r="U142" s="177" t="s">
        <v>44</v>
      </c>
      <c r="V142" s="55"/>
      <c r="W142" s="55"/>
      <c r="X142" s="55"/>
      <c r="Y142" s="55"/>
      <c r="Z142" s="55"/>
      <c r="AA142" s="57"/>
      <c r="AT142" s="18" t="s">
        <v>360</v>
      </c>
      <c r="AU142" s="18" t="s">
        <v>85</v>
      </c>
      <c r="AY142" s="18" t="s">
        <v>360</v>
      </c>
      <c r="BE142" s="105">
        <f>IF(U142="základná",N142,0)</f>
        <v>0</v>
      </c>
      <c r="BF142" s="105">
        <f>IF(U142="znížená",N142,0)</f>
        <v>0</v>
      </c>
      <c r="BG142" s="105">
        <f>IF(U142="zákl. prenesená",N142,0)</f>
        <v>0</v>
      </c>
      <c r="BH142" s="105">
        <f>IF(U142="zníž. prenesená",N142,0)</f>
        <v>0</v>
      </c>
      <c r="BI142" s="105">
        <f>IF(U142="nulová",N142,0)</f>
        <v>0</v>
      </c>
      <c r="BJ142" s="18" t="s">
        <v>138</v>
      </c>
      <c r="BK142" s="168">
        <f>L142*K142</f>
        <v>0</v>
      </c>
    </row>
    <row r="143" spans="2:65" s="1" customFormat="1" ht="6.95" customHeight="1">
      <c r="B143" s="58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60"/>
    </row>
  </sheetData>
  <mergeCells count="11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F128:I128"/>
    <mergeCell ref="L128:M128"/>
    <mergeCell ref="N128:Q128"/>
    <mergeCell ref="F130:I130"/>
    <mergeCell ref="L130:M130"/>
    <mergeCell ref="N130:Q130"/>
    <mergeCell ref="L140:M140"/>
    <mergeCell ref="N140:Q140"/>
    <mergeCell ref="F132:I132"/>
    <mergeCell ref="L132:M132"/>
    <mergeCell ref="N132:Q132"/>
    <mergeCell ref="F134:I134"/>
    <mergeCell ref="L134:M134"/>
    <mergeCell ref="N134:Q134"/>
    <mergeCell ref="F136:I136"/>
    <mergeCell ref="L136:M136"/>
    <mergeCell ref="N136:Q136"/>
    <mergeCell ref="H1:K1"/>
    <mergeCell ref="S2:AC2"/>
    <mergeCell ref="F141:I141"/>
    <mergeCell ref="L141:M141"/>
    <mergeCell ref="N141:Q141"/>
    <mergeCell ref="F142:I142"/>
    <mergeCell ref="L142:M142"/>
    <mergeCell ref="N142:Q142"/>
    <mergeCell ref="N123:Q123"/>
    <mergeCell ref="N124:Q124"/>
    <mergeCell ref="N125:Q125"/>
    <mergeCell ref="N127:Q127"/>
    <mergeCell ref="N129:Q129"/>
    <mergeCell ref="N131:Q131"/>
    <mergeCell ref="N133:Q133"/>
    <mergeCell ref="N135:Q135"/>
    <mergeCell ref="N137:Q137"/>
    <mergeCell ref="F138:I138"/>
    <mergeCell ref="L138:M138"/>
    <mergeCell ref="N138:Q138"/>
    <mergeCell ref="F139:I139"/>
    <mergeCell ref="L139:M139"/>
    <mergeCell ref="N139:Q139"/>
    <mergeCell ref="F140:I140"/>
  </mergeCells>
  <dataValidations count="2">
    <dataValidation type="list" allowBlank="1" showInputMessage="1" showErrorMessage="1" error="Povolené sú hodnoty K, M." sqref="D138:D143" xr:uid="{00000000-0002-0000-0200-000000000000}">
      <formula1>"K, M"</formula1>
    </dataValidation>
    <dataValidation type="list" allowBlank="1" showInputMessage="1" showErrorMessage="1" error="Povolené sú hodnoty základná, znížená, nulová." sqref="U138:U143" xr:uid="{00000000-0002-0000-0200-000001000000}">
      <formula1>"základná, znížená, nulová"</formula1>
    </dataValidation>
  </dataValidations>
  <hyperlinks>
    <hyperlink ref="F1:G1" location="C2" display="1) Krycí list rozpočtu" xr:uid="{00000000-0004-0000-0200-000000000000}"/>
    <hyperlink ref="H1:K1" location="C86" display="2) Rekapitulácia rozpočtu" xr:uid="{00000000-0004-0000-0200-000001000000}"/>
    <hyperlink ref="L1" location="C122" display="3) Rozpočet" xr:uid="{00000000-0004-0000-0200-000002000000}"/>
    <hyperlink ref="S1:T1" location="'Rekapitulácia stavby'!C2" display="Rekapitulácia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15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108</v>
      </c>
      <c r="G1" s="13"/>
      <c r="H1" s="229" t="s">
        <v>109</v>
      </c>
      <c r="I1" s="229"/>
      <c r="J1" s="229"/>
      <c r="K1" s="229"/>
      <c r="L1" s="13" t="s">
        <v>110</v>
      </c>
      <c r="M1" s="11"/>
      <c r="N1" s="11"/>
      <c r="O1" s="12" t="s">
        <v>111</v>
      </c>
      <c r="P1" s="11"/>
      <c r="Q1" s="11"/>
      <c r="R1" s="11"/>
      <c r="S1" s="13" t="s">
        <v>112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185" t="s">
        <v>8</v>
      </c>
      <c r="T2" s="186"/>
      <c r="U2" s="186"/>
      <c r="V2" s="186"/>
      <c r="W2" s="186"/>
      <c r="X2" s="186"/>
      <c r="Y2" s="186"/>
      <c r="Z2" s="186"/>
      <c r="AA2" s="186"/>
      <c r="AB2" s="186"/>
      <c r="AC2" s="186"/>
      <c r="AT2" s="18" t="s">
        <v>92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91" t="s">
        <v>113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3"/>
      <c r="T4" s="17" t="s">
        <v>12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50" t="str">
        <f>'Rekapitulácia stavby'!K6</f>
        <v>Sociálne priestory  - Nová  radnica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"/>
      <c r="R6" s="23"/>
    </row>
    <row r="7" spans="1:66" s="1" customFormat="1" ht="32.85" customHeight="1">
      <c r="B7" s="34"/>
      <c r="C7" s="35"/>
      <c r="D7" s="28" t="s">
        <v>114</v>
      </c>
      <c r="E7" s="35"/>
      <c r="F7" s="222" t="s">
        <v>389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5"/>
      <c r="R7" s="36"/>
    </row>
    <row r="8" spans="1:66" s="1" customFormat="1" ht="14.45" customHeight="1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21</v>
      </c>
      <c r="E9" s="35"/>
      <c r="F9" s="27" t="s">
        <v>22</v>
      </c>
      <c r="G9" s="35"/>
      <c r="H9" s="35"/>
      <c r="I9" s="35"/>
      <c r="J9" s="35"/>
      <c r="K9" s="35"/>
      <c r="L9" s="35"/>
      <c r="M9" s="29" t="s">
        <v>23</v>
      </c>
      <c r="N9" s="35"/>
      <c r="O9" s="269" t="str">
        <f>'Rekapitulácia stavby'!AN8</f>
        <v>27. 12. 2019</v>
      </c>
      <c r="P9" s="253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25</v>
      </c>
      <c r="E11" s="35"/>
      <c r="F11" s="35"/>
      <c r="G11" s="35"/>
      <c r="H11" s="35"/>
      <c r="I11" s="35"/>
      <c r="J11" s="35"/>
      <c r="K11" s="35"/>
      <c r="L11" s="35"/>
      <c r="M11" s="29" t="s">
        <v>26</v>
      </c>
      <c r="N11" s="35"/>
      <c r="O11" s="220" t="s">
        <v>5</v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7" t="s">
        <v>27</v>
      </c>
      <c r="F12" s="35"/>
      <c r="G12" s="35"/>
      <c r="H12" s="35"/>
      <c r="I12" s="35"/>
      <c r="J12" s="35"/>
      <c r="K12" s="35"/>
      <c r="L12" s="35"/>
      <c r="M12" s="29" t="s">
        <v>28</v>
      </c>
      <c r="N12" s="35"/>
      <c r="O12" s="220" t="s">
        <v>5</v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29</v>
      </c>
      <c r="E14" s="35"/>
      <c r="F14" s="35"/>
      <c r="G14" s="35"/>
      <c r="H14" s="35"/>
      <c r="I14" s="35"/>
      <c r="J14" s="35"/>
      <c r="K14" s="35"/>
      <c r="L14" s="35"/>
      <c r="M14" s="29" t="s">
        <v>26</v>
      </c>
      <c r="N14" s="35"/>
      <c r="O14" s="270" t="str">
        <f>IF('Rekapitulácia stavby'!AN13="","",'Rekapitulácia stavby'!AN13)</f>
        <v>Vyplň údaj</v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70" t="str">
        <f>IF('Rekapitulácia stavby'!E14="","",'Rekapitulácia stavby'!E14)</f>
        <v>Vyplň údaj</v>
      </c>
      <c r="F15" s="271"/>
      <c r="G15" s="271"/>
      <c r="H15" s="271"/>
      <c r="I15" s="271"/>
      <c r="J15" s="271"/>
      <c r="K15" s="271"/>
      <c r="L15" s="271"/>
      <c r="M15" s="29" t="s">
        <v>28</v>
      </c>
      <c r="N15" s="35"/>
      <c r="O15" s="270" t="str">
        <f>IF('Rekapitulácia stavby'!AN14="","",'Rekapitulácia stavby'!AN14)</f>
        <v>Vyplň údaj</v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31</v>
      </c>
      <c r="E17" s="35"/>
      <c r="F17" s="35"/>
      <c r="G17" s="35"/>
      <c r="H17" s="35"/>
      <c r="I17" s="35"/>
      <c r="J17" s="35"/>
      <c r="K17" s="35"/>
      <c r="L17" s="35"/>
      <c r="M17" s="29" t="s">
        <v>26</v>
      </c>
      <c r="N17" s="35"/>
      <c r="O17" s="220" t="s">
        <v>5</v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7" t="s">
        <v>32</v>
      </c>
      <c r="F18" s="35"/>
      <c r="G18" s="35"/>
      <c r="H18" s="35"/>
      <c r="I18" s="35"/>
      <c r="J18" s="35"/>
      <c r="K18" s="35"/>
      <c r="L18" s="35"/>
      <c r="M18" s="29" t="s">
        <v>28</v>
      </c>
      <c r="N18" s="35"/>
      <c r="O18" s="220" t="s">
        <v>5</v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26</v>
      </c>
      <c r="N20" s="35"/>
      <c r="O20" s="220" t="str">
        <f>IF('Rekapitulácia stavby'!AN19="","",'Rekapitulácia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28</v>
      </c>
      <c r="N21" s="35"/>
      <c r="O21" s="220" t="str">
        <f>IF('Rekapitulácia stavby'!AN20="","",'Rekapitulácia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5" t="s">
        <v>5</v>
      </c>
      <c r="F24" s="225"/>
      <c r="G24" s="225"/>
      <c r="H24" s="225"/>
      <c r="I24" s="225"/>
      <c r="J24" s="225"/>
      <c r="K24" s="225"/>
      <c r="L24" s="22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116</v>
      </c>
      <c r="E27" s="35"/>
      <c r="F27" s="35"/>
      <c r="G27" s="35"/>
      <c r="H27" s="35"/>
      <c r="I27" s="35"/>
      <c r="J27" s="35"/>
      <c r="K27" s="35"/>
      <c r="L27" s="35"/>
      <c r="M27" s="226">
        <f>N88</f>
        <v>0</v>
      </c>
      <c r="N27" s="226"/>
      <c r="O27" s="226"/>
      <c r="P27" s="226"/>
      <c r="Q27" s="35"/>
      <c r="R27" s="36"/>
    </row>
    <row r="28" spans="2:18" s="1" customFormat="1" ht="14.45" customHeight="1">
      <c r="B28" s="34"/>
      <c r="C28" s="35"/>
      <c r="D28" s="33" t="s">
        <v>102</v>
      </c>
      <c r="E28" s="35"/>
      <c r="F28" s="35"/>
      <c r="G28" s="35"/>
      <c r="H28" s="35"/>
      <c r="I28" s="35"/>
      <c r="J28" s="35"/>
      <c r="K28" s="35"/>
      <c r="L28" s="35"/>
      <c r="M28" s="226">
        <f>N94</f>
        <v>0</v>
      </c>
      <c r="N28" s="226"/>
      <c r="O28" s="226"/>
      <c r="P28" s="226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40</v>
      </c>
      <c r="E30" s="35"/>
      <c r="F30" s="35"/>
      <c r="G30" s="35"/>
      <c r="H30" s="35"/>
      <c r="I30" s="35"/>
      <c r="J30" s="35"/>
      <c r="K30" s="35"/>
      <c r="L30" s="35"/>
      <c r="M30" s="268">
        <f>ROUND(M27+M28,2)</f>
        <v>0</v>
      </c>
      <c r="N30" s="252"/>
      <c r="O30" s="252"/>
      <c r="P30" s="252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</v>
      </c>
      <c r="G32" s="117" t="s">
        <v>43</v>
      </c>
      <c r="H32" s="265">
        <f>ROUND((((SUM(BE94:BE101)+SUM(BE119:BE151))+SUM(BE153:BE157))),2)</f>
        <v>0</v>
      </c>
      <c r="I32" s="252"/>
      <c r="J32" s="252"/>
      <c r="K32" s="35"/>
      <c r="L32" s="35"/>
      <c r="M32" s="265">
        <f>ROUND(((ROUND((SUM(BE94:BE101)+SUM(BE119:BE151)), 2)*F32)+SUM(BE153:BE157)*F32),2)</f>
        <v>0</v>
      </c>
      <c r="N32" s="252"/>
      <c r="O32" s="252"/>
      <c r="P32" s="252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0.2</v>
      </c>
      <c r="G33" s="117" t="s">
        <v>43</v>
      </c>
      <c r="H33" s="265">
        <f>ROUND((((SUM(BF94:BF101)+SUM(BF119:BF151))+SUM(BF153:BF157))),2)</f>
        <v>0</v>
      </c>
      <c r="I33" s="252"/>
      <c r="J33" s="252"/>
      <c r="K33" s="35"/>
      <c r="L33" s="35"/>
      <c r="M33" s="265">
        <f>ROUND(((ROUND((SUM(BF94:BF101)+SUM(BF119:BF151)), 2)*F33)+SUM(BF153:BF157)*F33),2)</f>
        <v>0</v>
      </c>
      <c r="N33" s="252"/>
      <c r="O33" s="252"/>
      <c r="P33" s="252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</v>
      </c>
      <c r="G34" s="117" t="s">
        <v>43</v>
      </c>
      <c r="H34" s="265">
        <f>ROUND((((SUM(BG94:BG101)+SUM(BG119:BG151))+SUM(BG153:BG157))),2)</f>
        <v>0</v>
      </c>
      <c r="I34" s="252"/>
      <c r="J34" s="252"/>
      <c r="K34" s="35"/>
      <c r="L34" s="35"/>
      <c r="M34" s="265">
        <v>0</v>
      </c>
      <c r="N34" s="252"/>
      <c r="O34" s="252"/>
      <c r="P34" s="252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0.2</v>
      </c>
      <c r="G35" s="117" t="s">
        <v>43</v>
      </c>
      <c r="H35" s="265">
        <f>ROUND((((SUM(BH94:BH101)+SUM(BH119:BH151))+SUM(BH153:BH157))),2)</f>
        <v>0</v>
      </c>
      <c r="I35" s="252"/>
      <c r="J35" s="252"/>
      <c r="K35" s="35"/>
      <c r="L35" s="35"/>
      <c r="M35" s="265">
        <v>0</v>
      </c>
      <c r="N35" s="252"/>
      <c r="O35" s="252"/>
      <c r="P35" s="252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17" t="s">
        <v>43</v>
      </c>
      <c r="H36" s="265">
        <f>ROUND((((SUM(BI94:BI101)+SUM(BI119:BI151))+SUM(BI153:BI157))),2)</f>
        <v>0</v>
      </c>
      <c r="I36" s="252"/>
      <c r="J36" s="252"/>
      <c r="K36" s="35"/>
      <c r="L36" s="35"/>
      <c r="M36" s="265">
        <v>0</v>
      </c>
      <c r="N36" s="252"/>
      <c r="O36" s="252"/>
      <c r="P36" s="252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48</v>
      </c>
      <c r="E38" s="74"/>
      <c r="F38" s="74"/>
      <c r="G38" s="119" t="s">
        <v>49</v>
      </c>
      <c r="H38" s="120" t="s">
        <v>50</v>
      </c>
      <c r="I38" s="74"/>
      <c r="J38" s="74"/>
      <c r="K38" s="74"/>
      <c r="L38" s="266">
        <f>SUM(M30:M36)</f>
        <v>0</v>
      </c>
      <c r="M38" s="266"/>
      <c r="N38" s="266"/>
      <c r="O38" s="266"/>
      <c r="P38" s="267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91" t="s">
        <v>117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17</v>
      </c>
      <c r="D78" s="35"/>
      <c r="E78" s="35"/>
      <c r="F78" s="250" t="str">
        <f>F6</f>
        <v>Sociálne priestory  - Nová  radnica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5"/>
      <c r="R78" s="36"/>
    </row>
    <row r="79" spans="2:18" s="1" customFormat="1" ht="36.950000000000003" customHeight="1">
      <c r="B79" s="34"/>
      <c r="C79" s="68" t="s">
        <v>114</v>
      </c>
      <c r="D79" s="35"/>
      <c r="E79" s="35"/>
      <c r="F79" s="193" t="str">
        <f>F7</f>
        <v>27-3 - VZT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>
      <c r="B81" s="34"/>
      <c r="C81" s="29" t="s">
        <v>21</v>
      </c>
      <c r="D81" s="35"/>
      <c r="E81" s="35"/>
      <c r="F81" s="27" t="str">
        <f>F9</f>
        <v>č.p.69 Staré Mesto ,Bratislava</v>
      </c>
      <c r="G81" s="35"/>
      <c r="H81" s="35"/>
      <c r="I81" s="35"/>
      <c r="J81" s="35"/>
      <c r="K81" s="29" t="s">
        <v>23</v>
      </c>
      <c r="L81" s="35"/>
      <c r="M81" s="253" t="str">
        <f>IF(O9="","",O9)</f>
        <v>27. 12. 2019</v>
      </c>
      <c r="N81" s="253"/>
      <c r="O81" s="253"/>
      <c r="P81" s="253"/>
      <c r="Q81" s="35"/>
      <c r="R81" s="36"/>
    </row>
    <row r="82" spans="2:65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 ht="15">
      <c r="B83" s="34"/>
      <c r="C83" s="29" t="s">
        <v>25</v>
      </c>
      <c r="D83" s="35"/>
      <c r="E83" s="35"/>
      <c r="F83" s="27" t="str">
        <f>E12</f>
        <v>Hlavné mesto SR Bratislava ,Primaciáne nám.č.1</v>
      </c>
      <c r="G83" s="35"/>
      <c r="H83" s="35"/>
      <c r="I83" s="35"/>
      <c r="J83" s="35"/>
      <c r="K83" s="29" t="s">
        <v>31</v>
      </c>
      <c r="L83" s="35"/>
      <c r="M83" s="220" t="str">
        <f>E18</f>
        <v>TVAR architekti s.r.o., Karadžičova 41,81107 Brati</v>
      </c>
      <c r="N83" s="220"/>
      <c r="O83" s="220"/>
      <c r="P83" s="220"/>
      <c r="Q83" s="220"/>
      <c r="R83" s="36"/>
    </row>
    <row r="84" spans="2:65" s="1" customFormat="1" ht="14.45" customHeight="1">
      <c r="B84" s="34"/>
      <c r="C84" s="29" t="s">
        <v>29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>
      <c r="B86" s="34"/>
      <c r="C86" s="263" t="s">
        <v>118</v>
      </c>
      <c r="D86" s="264"/>
      <c r="E86" s="264"/>
      <c r="F86" s="264"/>
      <c r="G86" s="264"/>
      <c r="H86" s="113"/>
      <c r="I86" s="113"/>
      <c r="J86" s="113"/>
      <c r="K86" s="113"/>
      <c r="L86" s="113"/>
      <c r="M86" s="113"/>
      <c r="N86" s="263" t="s">
        <v>119</v>
      </c>
      <c r="O86" s="264"/>
      <c r="P86" s="264"/>
      <c r="Q86" s="264"/>
      <c r="R86" s="3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>
      <c r="B88" s="34"/>
      <c r="C88" s="121" t="s">
        <v>120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06">
        <f>N119</f>
        <v>0</v>
      </c>
      <c r="O88" s="261"/>
      <c r="P88" s="261"/>
      <c r="Q88" s="261"/>
      <c r="R88" s="36"/>
      <c r="AU88" s="18" t="s">
        <v>121</v>
      </c>
    </row>
    <row r="89" spans="2:65" s="6" customFormat="1" ht="24.95" customHeight="1">
      <c r="B89" s="122"/>
      <c r="C89" s="123"/>
      <c r="D89" s="124" t="s">
        <v>390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59">
        <f>N120</f>
        <v>0</v>
      </c>
      <c r="O89" s="260"/>
      <c r="P89" s="260"/>
      <c r="Q89" s="260"/>
      <c r="R89" s="125"/>
    </row>
    <row r="90" spans="2:65" s="7" customFormat="1" ht="19.899999999999999" customHeight="1">
      <c r="B90" s="126"/>
      <c r="C90" s="127"/>
      <c r="D90" s="101" t="s">
        <v>391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88">
        <f>N121</f>
        <v>0</v>
      </c>
      <c r="O90" s="258"/>
      <c r="P90" s="258"/>
      <c r="Q90" s="258"/>
      <c r="R90" s="128"/>
    </row>
    <row r="91" spans="2:65" s="7" customFormat="1" ht="19.899999999999999" customHeight="1">
      <c r="B91" s="126"/>
      <c r="C91" s="127"/>
      <c r="D91" s="101" t="s">
        <v>392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88">
        <f>N146</f>
        <v>0</v>
      </c>
      <c r="O91" s="258"/>
      <c r="P91" s="258"/>
      <c r="Q91" s="258"/>
      <c r="R91" s="128"/>
    </row>
    <row r="92" spans="2:65" s="6" customFormat="1" ht="21.75" customHeight="1">
      <c r="B92" s="122"/>
      <c r="C92" s="123"/>
      <c r="D92" s="124" t="s">
        <v>134</v>
      </c>
      <c r="E92" s="123"/>
      <c r="F92" s="123"/>
      <c r="G92" s="123"/>
      <c r="H92" s="123"/>
      <c r="I92" s="123"/>
      <c r="J92" s="123"/>
      <c r="K92" s="123"/>
      <c r="L92" s="123"/>
      <c r="M92" s="123"/>
      <c r="N92" s="235">
        <f>N152</f>
        <v>0</v>
      </c>
      <c r="O92" s="260"/>
      <c r="P92" s="260"/>
      <c r="Q92" s="260"/>
      <c r="R92" s="125"/>
    </row>
    <row r="93" spans="2:65" s="1" customFormat="1" ht="21.75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65" s="1" customFormat="1" ht="29.25" customHeight="1">
      <c r="B94" s="34"/>
      <c r="C94" s="121" t="s">
        <v>135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261">
        <f>ROUND(N95+N96+N97+N98+N99+N100,2)</f>
        <v>0</v>
      </c>
      <c r="O94" s="262"/>
      <c r="P94" s="262"/>
      <c r="Q94" s="262"/>
      <c r="R94" s="36"/>
      <c r="T94" s="129"/>
      <c r="U94" s="130" t="s">
        <v>41</v>
      </c>
    </row>
    <row r="95" spans="2:65" s="1" customFormat="1" ht="18" customHeight="1">
      <c r="B95" s="131"/>
      <c r="C95" s="132"/>
      <c r="D95" s="203" t="s">
        <v>136</v>
      </c>
      <c r="E95" s="256"/>
      <c r="F95" s="256"/>
      <c r="G95" s="256"/>
      <c r="H95" s="256"/>
      <c r="I95" s="132"/>
      <c r="J95" s="132"/>
      <c r="K95" s="132"/>
      <c r="L95" s="132"/>
      <c r="M95" s="132"/>
      <c r="N95" s="187">
        <f>ROUND(N88*T95,2)</f>
        <v>0</v>
      </c>
      <c r="O95" s="257"/>
      <c r="P95" s="257"/>
      <c r="Q95" s="257"/>
      <c r="R95" s="134"/>
      <c r="S95" s="135"/>
      <c r="T95" s="136"/>
      <c r="U95" s="137" t="s">
        <v>44</v>
      </c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8" t="s">
        <v>137</v>
      </c>
      <c r="AZ95" s="135"/>
      <c r="BA95" s="135"/>
      <c r="BB95" s="135"/>
      <c r="BC95" s="135"/>
      <c r="BD95" s="135"/>
      <c r="BE95" s="139">
        <f t="shared" ref="BE95:BE100" si="0">IF(U95="základná",N95,0)</f>
        <v>0</v>
      </c>
      <c r="BF95" s="139">
        <f t="shared" ref="BF95:BF100" si="1">IF(U95="znížená",N95,0)</f>
        <v>0</v>
      </c>
      <c r="BG95" s="139">
        <f t="shared" ref="BG95:BG100" si="2">IF(U95="zákl. prenesená",N95,0)</f>
        <v>0</v>
      </c>
      <c r="BH95" s="139">
        <f t="shared" ref="BH95:BH100" si="3">IF(U95="zníž. prenesená",N95,0)</f>
        <v>0</v>
      </c>
      <c r="BI95" s="139">
        <f t="shared" ref="BI95:BI100" si="4">IF(U95="nulová",N95,0)</f>
        <v>0</v>
      </c>
      <c r="BJ95" s="138" t="s">
        <v>138</v>
      </c>
      <c r="BK95" s="135"/>
      <c r="BL95" s="135"/>
      <c r="BM95" s="135"/>
    </row>
    <row r="96" spans="2:65" s="1" customFormat="1" ht="18" customHeight="1">
      <c r="B96" s="131"/>
      <c r="C96" s="132"/>
      <c r="D96" s="203" t="s">
        <v>139</v>
      </c>
      <c r="E96" s="256"/>
      <c r="F96" s="256"/>
      <c r="G96" s="256"/>
      <c r="H96" s="256"/>
      <c r="I96" s="132"/>
      <c r="J96" s="132"/>
      <c r="K96" s="132"/>
      <c r="L96" s="132"/>
      <c r="M96" s="132"/>
      <c r="N96" s="187">
        <f>ROUND(N88*T96,2)</f>
        <v>0</v>
      </c>
      <c r="O96" s="257"/>
      <c r="P96" s="257"/>
      <c r="Q96" s="257"/>
      <c r="R96" s="134"/>
      <c r="S96" s="135"/>
      <c r="T96" s="136"/>
      <c r="U96" s="137" t="s">
        <v>44</v>
      </c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8" t="s">
        <v>137</v>
      </c>
      <c r="AZ96" s="135"/>
      <c r="BA96" s="135"/>
      <c r="BB96" s="135"/>
      <c r="BC96" s="135"/>
      <c r="BD96" s="135"/>
      <c r="BE96" s="139">
        <f t="shared" si="0"/>
        <v>0</v>
      </c>
      <c r="BF96" s="139">
        <f t="shared" si="1"/>
        <v>0</v>
      </c>
      <c r="BG96" s="139">
        <f t="shared" si="2"/>
        <v>0</v>
      </c>
      <c r="BH96" s="139">
        <f t="shared" si="3"/>
        <v>0</v>
      </c>
      <c r="BI96" s="139">
        <f t="shared" si="4"/>
        <v>0</v>
      </c>
      <c r="BJ96" s="138" t="s">
        <v>138</v>
      </c>
      <c r="BK96" s="135"/>
      <c r="BL96" s="135"/>
      <c r="BM96" s="135"/>
    </row>
    <row r="97" spans="2:65" s="1" customFormat="1" ht="18" customHeight="1">
      <c r="B97" s="131"/>
      <c r="C97" s="132"/>
      <c r="D97" s="203" t="s">
        <v>140</v>
      </c>
      <c r="E97" s="256"/>
      <c r="F97" s="256"/>
      <c r="G97" s="256"/>
      <c r="H97" s="256"/>
      <c r="I97" s="132"/>
      <c r="J97" s="132"/>
      <c r="K97" s="132"/>
      <c r="L97" s="132"/>
      <c r="M97" s="132"/>
      <c r="N97" s="187">
        <f>ROUND(N88*T97,2)</f>
        <v>0</v>
      </c>
      <c r="O97" s="257"/>
      <c r="P97" s="257"/>
      <c r="Q97" s="257"/>
      <c r="R97" s="134"/>
      <c r="S97" s="135"/>
      <c r="T97" s="136"/>
      <c r="U97" s="137" t="s">
        <v>44</v>
      </c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8" t="s">
        <v>137</v>
      </c>
      <c r="AZ97" s="135"/>
      <c r="BA97" s="135"/>
      <c r="BB97" s="135"/>
      <c r="BC97" s="135"/>
      <c r="BD97" s="135"/>
      <c r="BE97" s="139">
        <f t="shared" si="0"/>
        <v>0</v>
      </c>
      <c r="BF97" s="139">
        <f t="shared" si="1"/>
        <v>0</v>
      </c>
      <c r="BG97" s="139">
        <f t="shared" si="2"/>
        <v>0</v>
      </c>
      <c r="BH97" s="139">
        <f t="shared" si="3"/>
        <v>0</v>
      </c>
      <c r="BI97" s="139">
        <f t="shared" si="4"/>
        <v>0</v>
      </c>
      <c r="BJ97" s="138" t="s">
        <v>138</v>
      </c>
      <c r="BK97" s="135"/>
      <c r="BL97" s="135"/>
      <c r="BM97" s="135"/>
    </row>
    <row r="98" spans="2:65" s="1" customFormat="1" ht="18" customHeight="1">
      <c r="B98" s="131"/>
      <c r="C98" s="132"/>
      <c r="D98" s="203" t="s">
        <v>141</v>
      </c>
      <c r="E98" s="256"/>
      <c r="F98" s="256"/>
      <c r="G98" s="256"/>
      <c r="H98" s="256"/>
      <c r="I98" s="132"/>
      <c r="J98" s="132"/>
      <c r="K98" s="132"/>
      <c r="L98" s="132"/>
      <c r="M98" s="132"/>
      <c r="N98" s="187">
        <f>ROUND(N88*T98,2)</f>
        <v>0</v>
      </c>
      <c r="O98" s="257"/>
      <c r="P98" s="257"/>
      <c r="Q98" s="257"/>
      <c r="R98" s="134"/>
      <c r="S98" s="135"/>
      <c r="T98" s="136"/>
      <c r="U98" s="137" t="s">
        <v>44</v>
      </c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8" t="s">
        <v>137</v>
      </c>
      <c r="AZ98" s="135"/>
      <c r="BA98" s="135"/>
      <c r="BB98" s="135"/>
      <c r="BC98" s="135"/>
      <c r="BD98" s="135"/>
      <c r="BE98" s="139">
        <f t="shared" si="0"/>
        <v>0</v>
      </c>
      <c r="BF98" s="139">
        <f t="shared" si="1"/>
        <v>0</v>
      </c>
      <c r="BG98" s="139">
        <f t="shared" si="2"/>
        <v>0</v>
      </c>
      <c r="BH98" s="139">
        <f t="shared" si="3"/>
        <v>0</v>
      </c>
      <c r="BI98" s="139">
        <f t="shared" si="4"/>
        <v>0</v>
      </c>
      <c r="BJ98" s="138" t="s">
        <v>138</v>
      </c>
      <c r="BK98" s="135"/>
      <c r="BL98" s="135"/>
      <c r="BM98" s="135"/>
    </row>
    <row r="99" spans="2:65" s="1" customFormat="1" ht="18" customHeight="1">
      <c r="B99" s="131"/>
      <c r="C99" s="132"/>
      <c r="D99" s="203" t="s">
        <v>142</v>
      </c>
      <c r="E99" s="256"/>
      <c r="F99" s="256"/>
      <c r="G99" s="256"/>
      <c r="H99" s="256"/>
      <c r="I99" s="132"/>
      <c r="J99" s="132"/>
      <c r="K99" s="132"/>
      <c r="L99" s="132"/>
      <c r="M99" s="132"/>
      <c r="N99" s="187">
        <f>ROUND(N88*T99,2)</f>
        <v>0</v>
      </c>
      <c r="O99" s="257"/>
      <c r="P99" s="257"/>
      <c r="Q99" s="257"/>
      <c r="R99" s="134"/>
      <c r="S99" s="135"/>
      <c r="T99" s="136"/>
      <c r="U99" s="137" t="s">
        <v>44</v>
      </c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8" t="s">
        <v>137</v>
      </c>
      <c r="AZ99" s="135"/>
      <c r="BA99" s="135"/>
      <c r="BB99" s="135"/>
      <c r="BC99" s="135"/>
      <c r="BD99" s="135"/>
      <c r="BE99" s="139">
        <f t="shared" si="0"/>
        <v>0</v>
      </c>
      <c r="BF99" s="139">
        <f t="shared" si="1"/>
        <v>0</v>
      </c>
      <c r="BG99" s="139">
        <f t="shared" si="2"/>
        <v>0</v>
      </c>
      <c r="BH99" s="139">
        <f t="shared" si="3"/>
        <v>0</v>
      </c>
      <c r="BI99" s="139">
        <f t="shared" si="4"/>
        <v>0</v>
      </c>
      <c r="BJ99" s="138" t="s">
        <v>138</v>
      </c>
      <c r="BK99" s="135"/>
      <c r="BL99" s="135"/>
      <c r="BM99" s="135"/>
    </row>
    <row r="100" spans="2:65" s="1" customFormat="1" ht="18" customHeight="1">
      <c r="B100" s="131"/>
      <c r="C100" s="132"/>
      <c r="D100" s="133" t="s">
        <v>143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187">
        <f>ROUND(N88*T100,2)</f>
        <v>0</v>
      </c>
      <c r="O100" s="257"/>
      <c r="P100" s="257"/>
      <c r="Q100" s="257"/>
      <c r="R100" s="134"/>
      <c r="S100" s="135"/>
      <c r="T100" s="140"/>
      <c r="U100" s="141" t="s">
        <v>44</v>
      </c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8" t="s">
        <v>144</v>
      </c>
      <c r="AZ100" s="135"/>
      <c r="BA100" s="135"/>
      <c r="BB100" s="135"/>
      <c r="BC100" s="135"/>
      <c r="BD100" s="135"/>
      <c r="BE100" s="139">
        <f t="shared" si="0"/>
        <v>0</v>
      </c>
      <c r="BF100" s="139">
        <f t="shared" si="1"/>
        <v>0</v>
      </c>
      <c r="BG100" s="139">
        <f t="shared" si="2"/>
        <v>0</v>
      </c>
      <c r="BH100" s="139">
        <f t="shared" si="3"/>
        <v>0</v>
      </c>
      <c r="BI100" s="139">
        <f t="shared" si="4"/>
        <v>0</v>
      </c>
      <c r="BJ100" s="138" t="s">
        <v>138</v>
      </c>
      <c r="BK100" s="135"/>
      <c r="BL100" s="135"/>
      <c r="BM100" s="135"/>
    </row>
    <row r="101" spans="2:65" s="1" customForma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5" s="1" customFormat="1" ht="29.25" customHeight="1">
      <c r="B102" s="34"/>
      <c r="C102" s="112" t="s">
        <v>107</v>
      </c>
      <c r="D102" s="113"/>
      <c r="E102" s="113"/>
      <c r="F102" s="113"/>
      <c r="G102" s="113"/>
      <c r="H102" s="113"/>
      <c r="I102" s="113"/>
      <c r="J102" s="113"/>
      <c r="K102" s="113"/>
      <c r="L102" s="184">
        <f>ROUND(SUM(N88+N94),2)</f>
        <v>0</v>
      </c>
      <c r="M102" s="184"/>
      <c r="N102" s="184"/>
      <c r="O102" s="184"/>
      <c r="P102" s="184"/>
      <c r="Q102" s="184"/>
      <c r="R102" s="36"/>
    </row>
    <row r="103" spans="2:65" s="1" customFormat="1" ht="6.95" customHeight="1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7" spans="2:65" s="1" customFormat="1" ht="6.95" customHeight="1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65" s="1" customFormat="1" ht="36.950000000000003" customHeight="1">
      <c r="B108" s="34"/>
      <c r="C108" s="191" t="s">
        <v>145</v>
      </c>
      <c r="D108" s="252"/>
      <c r="E108" s="252"/>
      <c r="F108" s="252"/>
      <c r="G108" s="252"/>
      <c r="H108" s="252"/>
      <c r="I108" s="252"/>
      <c r="J108" s="252"/>
      <c r="K108" s="252"/>
      <c r="L108" s="252"/>
      <c r="M108" s="252"/>
      <c r="N108" s="252"/>
      <c r="O108" s="252"/>
      <c r="P108" s="252"/>
      <c r="Q108" s="252"/>
      <c r="R108" s="36"/>
    </row>
    <row r="109" spans="2:65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5" s="1" customFormat="1" ht="30" customHeight="1">
      <c r="B110" s="34"/>
      <c r="C110" s="29" t="s">
        <v>17</v>
      </c>
      <c r="D110" s="35"/>
      <c r="E110" s="35"/>
      <c r="F110" s="250" t="str">
        <f>F6</f>
        <v>Sociálne priestory  - Nová  radnica</v>
      </c>
      <c r="G110" s="251"/>
      <c r="H110" s="251"/>
      <c r="I110" s="251"/>
      <c r="J110" s="251"/>
      <c r="K110" s="251"/>
      <c r="L110" s="251"/>
      <c r="M110" s="251"/>
      <c r="N110" s="251"/>
      <c r="O110" s="251"/>
      <c r="P110" s="251"/>
      <c r="Q110" s="35"/>
      <c r="R110" s="36"/>
    </row>
    <row r="111" spans="2:65" s="1" customFormat="1" ht="36.950000000000003" customHeight="1">
      <c r="B111" s="34"/>
      <c r="C111" s="68" t="s">
        <v>114</v>
      </c>
      <c r="D111" s="35"/>
      <c r="E111" s="35"/>
      <c r="F111" s="193" t="str">
        <f>F7</f>
        <v>27-3 - VZT</v>
      </c>
      <c r="G111" s="252"/>
      <c r="H111" s="252"/>
      <c r="I111" s="252"/>
      <c r="J111" s="252"/>
      <c r="K111" s="252"/>
      <c r="L111" s="252"/>
      <c r="M111" s="252"/>
      <c r="N111" s="252"/>
      <c r="O111" s="252"/>
      <c r="P111" s="252"/>
      <c r="Q111" s="35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>
      <c r="B113" s="34"/>
      <c r="C113" s="29" t="s">
        <v>21</v>
      </c>
      <c r="D113" s="35"/>
      <c r="E113" s="35"/>
      <c r="F113" s="27" t="str">
        <f>F9</f>
        <v>č.p.69 Staré Mesto ,Bratislava</v>
      </c>
      <c r="G113" s="35"/>
      <c r="H113" s="35"/>
      <c r="I113" s="35"/>
      <c r="J113" s="35"/>
      <c r="K113" s="29" t="s">
        <v>23</v>
      </c>
      <c r="L113" s="35"/>
      <c r="M113" s="253" t="str">
        <f>IF(O9="","",O9)</f>
        <v>27. 12. 2019</v>
      </c>
      <c r="N113" s="253"/>
      <c r="O113" s="253"/>
      <c r="P113" s="253"/>
      <c r="Q113" s="35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5">
      <c r="B115" s="34"/>
      <c r="C115" s="29" t="s">
        <v>25</v>
      </c>
      <c r="D115" s="35"/>
      <c r="E115" s="35"/>
      <c r="F115" s="27" t="str">
        <f>E12</f>
        <v>Hlavné mesto SR Bratislava ,Primaciáne nám.č.1</v>
      </c>
      <c r="G115" s="35"/>
      <c r="H115" s="35"/>
      <c r="I115" s="35"/>
      <c r="J115" s="35"/>
      <c r="K115" s="29" t="s">
        <v>31</v>
      </c>
      <c r="L115" s="35"/>
      <c r="M115" s="220" t="str">
        <f>E18</f>
        <v>TVAR architekti s.r.o., Karadžičova 41,81107 Brati</v>
      </c>
      <c r="N115" s="220"/>
      <c r="O115" s="220"/>
      <c r="P115" s="220"/>
      <c r="Q115" s="220"/>
      <c r="R115" s="36"/>
    </row>
    <row r="116" spans="2:65" s="1" customFormat="1" ht="14.45" customHeight="1">
      <c r="B116" s="34"/>
      <c r="C116" s="29" t="s">
        <v>29</v>
      </c>
      <c r="D116" s="35"/>
      <c r="E116" s="35"/>
      <c r="F116" s="27" t="str">
        <f>IF(E15="","",E15)</f>
        <v>Vyplň údaj</v>
      </c>
      <c r="G116" s="35"/>
      <c r="H116" s="35"/>
      <c r="I116" s="35"/>
      <c r="J116" s="35"/>
      <c r="K116" s="29" t="s">
        <v>35</v>
      </c>
      <c r="L116" s="35"/>
      <c r="M116" s="220" t="str">
        <f>E21</f>
        <v xml:space="preserve"> </v>
      </c>
      <c r="N116" s="220"/>
      <c r="O116" s="220"/>
      <c r="P116" s="220"/>
      <c r="Q116" s="220"/>
      <c r="R116" s="36"/>
    </row>
    <row r="117" spans="2:65" s="1" customFormat="1" ht="10.3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>
      <c r="B118" s="142"/>
      <c r="C118" s="143" t="s">
        <v>146</v>
      </c>
      <c r="D118" s="144" t="s">
        <v>147</v>
      </c>
      <c r="E118" s="144" t="s">
        <v>59</v>
      </c>
      <c r="F118" s="254" t="s">
        <v>148</v>
      </c>
      <c r="G118" s="254"/>
      <c r="H118" s="254"/>
      <c r="I118" s="254"/>
      <c r="J118" s="144" t="s">
        <v>149</v>
      </c>
      <c r="K118" s="144" t="s">
        <v>150</v>
      </c>
      <c r="L118" s="254" t="s">
        <v>151</v>
      </c>
      <c r="M118" s="254"/>
      <c r="N118" s="254" t="s">
        <v>119</v>
      </c>
      <c r="O118" s="254"/>
      <c r="P118" s="254"/>
      <c r="Q118" s="255"/>
      <c r="R118" s="145"/>
      <c r="T118" s="75" t="s">
        <v>152</v>
      </c>
      <c r="U118" s="76" t="s">
        <v>41</v>
      </c>
      <c r="V118" s="76" t="s">
        <v>153</v>
      </c>
      <c r="W118" s="76" t="s">
        <v>154</v>
      </c>
      <c r="X118" s="76" t="s">
        <v>155</v>
      </c>
      <c r="Y118" s="76" t="s">
        <v>156</v>
      </c>
      <c r="Z118" s="76" t="s">
        <v>157</v>
      </c>
      <c r="AA118" s="77" t="s">
        <v>158</v>
      </c>
    </row>
    <row r="119" spans="2:65" s="1" customFormat="1" ht="29.25" customHeight="1">
      <c r="B119" s="34"/>
      <c r="C119" s="79" t="s">
        <v>116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233">
        <f>BK119</f>
        <v>0</v>
      </c>
      <c r="O119" s="234"/>
      <c r="P119" s="234"/>
      <c r="Q119" s="234"/>
      <c r="R119" s="36"/>
      <c r="T119" s="78"/>
      <c r="U119" s="50"/>
      <c r="V119" s="50"/>
      <c r="W119" s="146">
        <f>W120+W152</f>
        <v>0</v>
      </c>
      <c r="X119" s="50"/>
      <c r="Y119" s="146">
        <f>Y120+Y152</f>
        <v>0</v>
      </c>
      <c r="Z119" s="50"/>
      <c r="AA119" s="147">
        <f>AA120+AA152</f>
        <v>0</v>
      </c>
      <c r="AT119" s="18" t="s">
        <v>76</v>
      </c>
      <c r="AU119" s="18" t="s">
        <v>121</v>
      </c>
      <c r="BK119" s="148">
        <f>BK120+BK152</f>
        <v>0</v>
      </c>
    </row>
    <row r="120" spans="2:65" s="9" customFormat="1" ht="37.35" customHeight="1">
      <c r="B120" s="149"/>
      <c r="C120" s="150"/>
      <c r="D120" s="151" t="s">
        <v>390</v>
      </c>
      <c r="E120" s="151"/>
      <c r="F120" s="151"/>
      <c r="G120" s="151"/>
      <c r="H120" s="151"/>
      <c r="I120" s="151"/>
      <c r="J120" s="151"/>
      <c r="K120" s="151"/>
      <c r="L120" s="151"/>
      <c r="M120" s="151"/>
      <c r="N120" s="235">
        <f>BK120</f>
        <v>0</v>
      </c>
      <c r="O120" s="236"/>
      <c r="P120" s="236"/>
      <c r="Q120" s="236"/>
      <c r="R120" s="152"/>
      <c r="T120" s="153"/>
      <c r="U120" s="150"/>
      <c r="V120" s="150"/>
      <c r="W120" s="154">
        <f>W121+W146</f>
        <v>0</v>
      </c>
      <c r="X120" s="150"/>
      <c r="Y120" s="154">
        <f>Y121+Y146</f>
        <v>0</v>
      </c>
      <c r="Z120" s="150"/>
      <c r="AA120" s="155">
        <f>AA121+AA146</f>
        <v>0</v>
      </c>
      <c r="AR120" s="156" t="s">
        <v>85</v>
      </c>
      <c r="AT120" s="157" t="s">
        <v>76</v>
      </c>
      <c r="AU120" s="157" t="s">
        <v>77</v>
      </c>
      <c r="AY120" s="156" t="s">
        <v>159</v>
      </c>
      <c r="BK120" s="158">
        <f>BK121+BK146</f>
        <v>0</v>
      </c>
    </row>
    <row r="121" spans="2:65" s="9" customFormat="1" ht="19.899999999999999" customHeight="1">
      <c r="B121" s="149"/>
      <c r="C121" s="150"/>
      <c r="D121" s="159" t="s">
        <v>391</v>
      </c>
      <c r="E121" s="159"/>
      <c r="F121" s="159"/>
      <c r="G121" s="159"/>
      <c r="H121" s="159"/>
      <c r="I121" s="159"/>
      <c r="J121" s="159"/>
      <c r="K121" s="159"/>
      <c r="L121" s="159"/>
      <c r="M121" s="159"/>
      <c r="N121" s="237">
        <f>BK121</f>
        <v>0</v>
      </c>
      <c r="O121" s="238"/>
      <c r="P121" s="238"/>
      <c r="Q121" s="238"/>
      <c r="R121" s="152"/>
      <c r="T121" s="153"/>
      <c r="U121" s="150"/>
      <c r="V121" s="150"/>
      <c r="W121" s="154">
        <f>SUM(W122:W145)</f>
        <v>0</v>
      </c>
      <c r="X121" s="150"/>
      <c r="Y121" s="154">
        <f>SUM(Y122:Y145)</f>
        <v>0</v>
      </c>
      <c r="Z121" s="150"/>
      <c r="AA121" s="155">
        <f>SUM(AA122:AA145)</f>
        <v>0</v>
      </c>
      <c r="AR121" s="156" t="s">
        <v>85</v>
      </c>
      <c r="AT121" s="157" t="s">
        <v>76</v>
      </c>
      <c r="AU121" s="157" t="s">
        <v>85</v>
      </c>
      <c r="AY121" s="156" t="s">
        <v>159</v>
      </c>
      <c r="BK121" s="158">
        <f>SUM(BK122:BK145)</f>
        <v>0</v>
      </c>
    </row>
    <row r="122" spans="2:65" s="1" customFormat="1" ht="51" customHeight="1">
      <c r="B122" s="131"/>
      <c r="C122" s="160" t="s">
        <v>77</v>
      </c>
      <c r="D122" s="160" t="s">
        <v>160</v>
      </c>
      <c r="E122" s="161" t="s">
        <v>393</v>
      </c>
      <c r="F122" s="245" t="s">
        <v>394</v>
      </c>
      <c r="G122" s="245"/>
      <c r="H122" s="245"/>
      <c r="I122" s="245"/>
      <c r="J122" s="162" t="s">
        <v>163</v>
      </c>
      <c r="K122" s="163">
        <v>10</v>
      </c>
      <c r="L122" s="231">
        <v>0</v>
      </c>
      <c r="M122" s="231"/>
      <c r="N122" s="246">
        <f t="shared" ref="N122:N145" si="5">ROUND(L122*K122,3)</f>
        <v>0</v>
      </c>
      <c r="O122" s="246"/>
      <c r="P122" s="246"/>
      <c r="Q122" s="246"/>
      <c r="R122" s="134"/>
      <c r="T122" s="165" t="s">
        <v>5</v>
      </c>
      <c r="U122" s="43" t="s">
        <v>44</v>
      </c>
      <c r="V122" s="35"/>
      <c r="W122" s="166">
        <f t="shared" ref="W122:W145" si="6">V122*K122</f>
        <v>0</v>
      </c>
      <c r="X122" s="166">
        <v>0</v>
      </c>
      <c r="Y122" s="166">
        <f t="shared" ref="Y122:Y145" si="7">X122*K122</f>
        <v>0</v>
      </c>
      <c r="Z122" s="166">
        <v>0</v>
      </c>
      <c r="AA122" s="167">
        <f t="shared" ref="AA122:AA145" si="8">Z122*K122</f>
        <v>0</v>
      </c>
      <c r="AR122" s="18" t="s">
        <v>164</v>
      </c>
      <c r="AT122" s="18" t="s">
        <v>160</v>
      </c>
      <c r="AU122" s="18" t="s">
        <v>138</v>
      </c>
      <c r="AY122" s="18" t="s">
        <v>159</v>
      </c>
      <c r="BE122" s="105">
        <f t="shared" ref="BE122:BE145" si="9">IF(U122="základná",N122,0)</f>
        <v>0</v>
      </c>
      <c r="BF122" s="105">
        <f t="shared" ref="BF122:BF145" si="10">IF(U122="znížená",N122,0)</f>
        <v>0</v>
      </c>
      <c r="BG122" s="105">
        <f t="shared" ref="BG122:BG145" si="11">IF(U122="zákl. prenesená",N122,0)</f>
        <v>0</v>
      </c>
      <c r="BH122" s="105">
        <f t="shared" ref="BH122:BH145" si="12">IF(U122="zníž. prenesená",N122,0)</f>
        <v>0</v>
      </c>
      <c r="BI122" s="105">
        <f t="shared" ref="BI122:BI145" si="13">IF(U122="nulová",N122,0)</f>
        <v>0</v>
      </c>
      <c r="BJ122" s="18" t="s">
        <v>138</v>
      </c>
      <c r="BK122" s="168">
        <f t="shared" ref="BK122:BK145" si="14">ROUND(L122*K122,3)</f>
        <v>0</v>
      </c>
      <c r="BL122" s="18" t="s">
        <v>164</v>
      </c>
      <c r="BM122" s="18" t="s">
        <v>138</v>
      </c>
    </row>
    <row r="123" spans="2:65" s="1" customFormat="1" ht="25.5" customHeight="1">
      <c r="B123" s="131"/>
      <c r="C123" s="160" t="s">
        <v>77</v>
      </c>
      <c r="D123" s="160" t="s">
        <v>160</v>
      </c>
      <c r="E123" s="161" t="s">
        <v>395</v>
      </c>
      <c r="F123" s="245" t="s">
        <v>396</v>
      </c>
      <c r="G123" s="245"/>
      <c r="H123" s="245"/>
      <c r="I123" s="245"/>
      <c r="J123" s="162" t="s">
        <v>163</v>
      </c>
      <c r="K123" s="163">
        <v>10</v>
      </c>
      <c r="L123" s="231">
        <v>0</v>
      </c>
      <c r="M123" s="231"/>
      <c r="N123" s="246">
        <f t="shared" si="5"/>
        <v>0</v>
      </c>
      <c r="O123" s="246"/>
      <c r="P123" s="246"/>
      <c r="Q123" s="246"/>
      <c r="R123" s="134"/>
      <c r="T123" s="165" t="s">
        <v>5</v>
      </c>
      <c r="U123" s="43" t="s">
        <v>44</v>
      </c>
      <c r="V123" s="35"/>
      <c r="W123" s="166">
        <f t="shared" si="6"/>
        <v>0</v>
      </c>
      <c r="X123" s="166">
        <v>0</v>
      </c>
      <c r="Y123" s="166">
        <f t="shared" si="7"/>
        <v>0</v>
      </c>
      <c r="Z123" s="166">
        <v>0</v>
      </c>
      <c r="AA123" s="167">
        <f t="shared" si="8"/>
        <v>0</v>
      </c>
      <c r="AR123" s="18" t="s">
        <v>164</v>
      </c>
      <c r="AT123" s="18" t="s">
        <v>160</v>
      </c>
      <c r="AU123" s="18" t="s">
        <v>138</v>
      </c>
      <c r="AY123" s="18" t="s">
        <v>159</v>
      </c>
      <c r="BE123" s="105">
        <f t="shared" si="9"/>
        <v>0</v>
      </c>
      <c r="BF123" s="105">
        <f t="shared" si="10"/>
        <v>0</v>
      </c>
      <c r="BG123" s="105">
        <f t="shared" si="11"/>
        <v>0</v>
      </c>
      <c r="BH123" s="105">
        <f t="shared" si="12"/>
        <v>0</v>
      </c>
      <c r="BI123" s="105">
        <f t="shared" si="13"/>
        <v>0</v>
      </c>
      <c r="BJ123" s="18" t="s">
        <v>138</v>
      </c>
      <c r="BK123" s="168">
        <f t="shared" si="14"/>
        <v>0</v>
      </c>
      <c r="BL123" s="18" t="s">
        <v>164</v>
      </c>
      <c r="BM123" s="18" t="s">
        <v>164</v>
      </c>
    </row>
    <row r="124" spans="2:65" s="1" customFormat="1" ht="16.5" customHeight="1">
      <c r="B124" s="131"/>
      <c r="C124" s="160" t="s">
        <v>77</v>
      </c>
      <c r="D124" s="160" t="s">
        <v>160</v>
      </c>
      <c r="E124" s="161" t="s">
        <v>397</v>
      </c>
      <c r="F124" s="245" t="s">
        <v>398</v>
      </c>
      <c r="G124" s="245"/>
      <c r="H124" s="245"/>
      <c r="I124" s="245"/>
      <c r="J124" s="162" t="s">
        <v>163</v>
      </c>
      <c r="K124" s="163">
        <v>10</v>
      </c>
      <c r="L124" s="231">
        <v>0</v>
      </c>
      <c r="M124" s="231"/>
      <c r="N124" s="246">
        <f t="shared" si="5"/>
        <v>0</v>
      </c>
      <c r="O124" s="246"/>
      <c r="P124" s="246"/>
      <c r="Q124" s="246"/>
      <c r="R124" s="134"/>
      <c r="T124" s="165" t="s">
        <v>5</v>
      </c>
      <c r="U124" s="43" t="s">
        <v>44</v>
      </c>
      <c r="V124" s="35"/>
      <c r="W124" s="166">
        <f t="shared" si="6"/>
        <v>0</v>
      </c>
      <c r="X124" s="166">
        <v>0</v>
      </c>
      <c r="Y124" s="166">
        <f t="shared" si="7"/>
        <v>0</v>
      </c>
      <c r="Z124" s="166">
        <v>0</v>
      </c>
      <c r="AA124" s="167">
        <f t="shared" si="8"/>
        <v>0</v>
      </c>
      <c r="AR124" s="18" t="s">
        <v>164</v>
      </c>
      <c r="AT124" s="18" t="s">
        <v>160</v>
      </c>
      <c r="AU124" s="18" t="s">
        <v>138</v>
      </c>
      <c r="AY124" s="18" t="s">
        <v>159</v>
      </c>
      <c r="BE124" s="105">
        <f t="shared" si="9"/>
        <v>0</v>
      </c>
      <c r="BF124" s="105">
        <f t="shared" si="10"/>
        <v>0</v>
      </c>
      <c r="BG124" s="105">
        <f t="shared" si="11"/>
        <v>0</v>
      </c>
      <c r="BH124" s="105">
        <f t="shared" si="12"/>
        <v>0</v>
      </c>
      <c r="BI124" s="105">
        <f t="shared" si="13"/>
        <v>0</v>
      </c>
      <c r="BJ124" s="18" t="s">
        <v>138</v>
      </c>
      <c r="BK124" s="168">
        <f t="shared" si="14"/>
        <v>0</v>
      </c>
      <c r="BL124" s="18" t="s">
        <v>164</v>
      </c>
      <c r="BM124" s="18" t="s">
        <v>181</v>
      </c>
    </row>
    <row r="125" spans="2:65" s="1" customFormat="1" ht="25.5" customHeight="1">
      <c r="B125" s="131"/>
      <c r="C125" s="160" t="s">
        <v>77</v>
      </c>
      <c r="D125" s="160" t="s">
        <v>160</v>
      </c>
      <c r="E125" s="161" t="s">
        <v>399</v>
      </c>
      <c r="F125" s="245" t="s">
        <v>400</v>
      </c>
      <c r="G125" s="245"/>
      <c r="H125" s="245"/>
      <c r="I125" s="245"/>
      <c r="J125" s="162" t="s">
        <v>163</v>
      </c>
      <c r="K125" s="163">
        <v>12</v>
      </c>
      <c r="L125" s="231">
        <v>0</v>
      </c>
      <c r="M125" s="231"/>
      <c r="N125" s="246">
        <f t="shared" si="5"/>
        <v>0</v>
      </c>
      <c r="O125" s="246"/>
      <c r="P125" s="246"/>
      <c r="Q125" s="246"/>
      <c r="R125" s="134"/>
      <c r="T125" s="165" t="s">
        <v>5</v>
      </c>
      <c r="U125" s="43" t="s">
        <v>44</v>
      </c>
      <c r="V125" s="35"/>
      <c r="W125" s="166">
        <f t="shared" si="6"/>
        <v>0</v>
      </c>
      <c r="X125" s="166">
        <v>0</v>
      </c>
      <c r="Y125" s="166">
        <f t="shared" si="7"/>
        <v>0</v>
      </c>
      <c r="Z125" s="166">
        <v>0</v>
      </c>
      <c r="AA125" s="167">
        <f t="shared" si="8"/>
        <v>0</v>
      </c>
      <c r="AR125" s="18" t="s">
        <v>164</v>
      </c>
      <c r="AT125" s="18" t="s">
        <v>160</v>
      </c>
      <c r="AU125" s="18" t="s">
        <v>138</v>
      </c>
      <c r="AY125" s="18" t="s">
        <v>159</v>
      </c>
      <c r="BE125" s="105">
        <f t="shared" si="9"/>
        <v>0</v>
      </c>
      <c r="BF125" s="105">
        <f t="shared" si="10"/>
        <v>0</v>
      </c>
      <c r="BG125" s="105">
        <f t="shared" si="11"/>
        <v>0</v>
      </c>
      <c r="BH125" s="105">
        <f t="shared" si="12"/>
        <v>0</v>
      </c>
      <c r="BI125" s="105">
        <f t="shared" si="13"/>
        <v>0</v>
      </c>
      <c r="BJ125" s="18" t="s">
        <v>138</v>
      </c>
      <c r="BK125" s="168">
        <f t="shared" si="14"/>
        <v>0</v>
      </c>
      <c r="BL125" s="18" t="s">
        <v>164</v>
      </c>
      <c r="BM125" s="18" t="s">
        <v>185</v>
      </c>
    </row>
    <row r="126" spans="2:65" s="1" customFormat="1" ht="25.5" customHeight="1">
      <c r="B126" s="131"/>
      <c r="C126" s="160" t="s">
        <v>77</v>
      </c>
      <c r="D126" s="160" t="s">
        <v>160</v>
      </c>
      <c r="E126" s="161" t="s">
        <v>401</v>
      </c>
      <c r="F126" s="245" t="s">
        <v>402</v>
      </c>
      <c r="G126" s="245"/>
      <c r="H126" s="245"/>
      <c r="I126" s="245"/>
      <c r="J126" s="162" t="s">
        <v>163</v>
      </c>
      <c r="K126" s="163">
        <v>19</v>
      </c>
      <c r="L126" s="231">
        <v>0</v>
      </c>
      <c r="M126" s="231"/>
      <c r="N126" s="246">
        <f t="shared" si="5"/>
        <v>0</v>
      </c>
      <c r="O126" s="246"/>
      <c r="P126" s="246"/>
      <c r="Q126" s="246"/>
      <c r="R126" s="134"/>
      <c r="T126" s="165" t="s">
        <v>5</v>
      </c>
      <c r="U126" s="43" t="s">
        <v>44</v>
      </c>
      <c r="V126" s="35"/>
      <c r="W126" s="166">
        <f t="shared" si="6"/>
        <v>0</v>
      </c>
      <c r="X126" s="166">
        <v>0</v>
      </c>
      <c r="Y126" s="166">
        <f t="shared" si="7"/>
        <v>0</v>
      </c>
      <c r="Z126" s="166">
        <v>0</v>
      </c>
      <c r="AA126" s="167">
        <f t="shared" si="8"/>
        <v>0</v>
      </c>
      <c r="AR126" s="18" t="s">
        <v>164</v>
      </c>
      <c r="AT126" s="18" t="s">
        <v>160</v>
      </c>
      <c r="AU126" s="18" t="s">
        <v>138</v>
      </c>
      <c r="AY126" s="18" t="s">
        <v>159</v>
      </c>
      <c r="BE126" s="105">
        <f t="shared" si="9"/>
        <v>0</v>
      </c>
      <c r="BF126" s="105">
        <f t="shared" si="10"/>
        <v>0</v>
      </c>
      <c r="BG126" s="105">
        <f t="shared" si="11"/>
        <v>0</v>
      </c>
      <c r="BH126" s="105">
        <f t="shared" si="12"/>
        <v>0</v>
      </c>
      <c r="BI126" s="105">
        <f t="shared" si="13"/>
        <v>0</v>
      </c>
      <c r="BJ126" s="18" t="s">
        <v>138</v>
      </c>
      <c r="BK126" s="168">
        <f t="shared" si="14"/>
        <v>0</v>
      </c>
      <c r="BL126" s="18" t="s">
        <v>164</v>
      </c>
      <c r="BM126" s="18" t="s">
        <v>198</v>
      </c>
    </row>
    <row r="127" spans="2:65" s="1" customFormat="1" ht="25.5" customHeight="1">
      <c r="B127" s="131"/>
      <c r="C127" s="160" t="s">
        <v>77</v>
      </c>
      <c r="D127" s="160" t="s">
        <v>160</v>
      </c>
      <c r="E127" s="161" t="s">
        <v>403</v>
      </c>
      <c r="F127" s="245" t="s">
        <v>404</v>
      </c>
      <c r="G127" s="245"/>
      <c r="H127" s="245"/>
      <c r="I127" s="245"/>
      <c r="J127" s="162" t="s">
        <v>163</v>
      </c>
      <c r="K127" s="163">
        <v>5</v>
      </c>
      <c r="L127" s="231">
        <v>0</v>
      </c>
      <c r="M127" s="231"/>
      <c r="N127" s="246">
        <f t="shared" si="5"/>
        <v>0</v>
      </c>
      <c r="O127" s="246"/>
      <c r="P127" s="246"/>
      <c r="Q127" s="246"/>
      <c r="R127" s="134"/>
      <c r="T127" s="165" t="s">
        <v>5</v>
      </c>
      <c r="U127" s="43" t="s">
        <v>44</v>
      </c>
      <c r="V127" s="35"/>
      <c r="W127" s="166">
        <f t="shared" si="6"/>
        <v>0</v>
      </c>
      <c r="X127" s="166">
        <v>0</v>
      </c>
      <c r="Y127" s="166">
        <f t="shared" si="7"/>
        <v>0</v>
      </c>
      <c r="Z127" s="166">
        <v>0</v>
      </c>
      <c r="AA127" s="167">
        <f t="shared" si="8"/>
        <v>0</v>
      </c>
      <c r="AR127" s="18" t="s">
        <v>164</v>
      </c>
      <c r="AT127" s="18" t="s">
        <v>160</v>
      </c>
      <c r="AU127" s="18" t="s">
        <v>138</v>
      </c>
      <c r="AY127" s="18" t="s">
        <v>159</v>
      </c>
      <c r="BE127" s="105">
        <f t="shared" si="9"/>
        <v>0</v>
      </c>
      <c r="BF127" s="105">
        <f t="shared" si="10"/>
        <v>0</v>
      </c>
      <c r="BG127" s="105">
        <f t="shared" si="11"/>
        <v>0</v>
      </c>
      <c r="BH127" s="105">
        <f t="shared" si="12"/>
        <v>0</v>
      </c>
      <c r="BI127" s="105">
        <f t="shared" si="13"/>
        <v>0</v>
      </c>
      <c r="BJ127" s="18" t="s">
        <v>138</v>
      </c>
      <c r="BK127" s="168">
        <f t="shared" si="14"/>
        <v>0</v>
      </c>
      <c r="BL127" s="18" t="s">
        <v>164</v>
      </c>
      <c r="BM127" s="18" t="s">
        <v>207</v>
      </c>
    </row>
    <row r="128" spans="2:65" s="1" customFormat="1" ht="25.5" customHeight="1">
      <c r="B128" s="131"/>
      <c r="C128" s="160" t="s">
        <v>77</v>
      </c>
      <c r="D128" s="160" t="s">
        <v>160</v>
      </c>
      <c r="E128" s="161" t="s">
        <v>405</v>
      </c>
      <c r="F128" s="245" t="s">
        <v>406</v>
      </c>
      <c r="G128" s="245"/>
      <c r="H128" s="245"/>
      <c r="I128" s="245"/>
      <c r="J128" s="162" t="s">
        <v>163</v>
      </c>
      <c r="K128" s="163">
        <v>5</v>
      </c>
      <c r="L128" s="231">
        <v>0</v>
      </c>
      <c r="M128" s="231"/>
      <c r="N128" s="246">
        <f t="shared" si="5"/>
        <v>0</v>
      </c>
      <c r="O128" s="246"/>
      <c r="P128" s="246"/>
      <c r="Q128" s="246"/>
      <c r="R128" s="134"/>
      <c r="T128" s="165" t="s">
        <v>5</v>
      </c>
      <c r="U128" s="43" t="s">
        <v>44</v>
      </c>
      <c r="V128" s="35"/>
      <c r="W128" s="166">
        <f t="shared" si="6"/>
        <v>0</v>
      </c>
      <c r="X128" s="166">
        <v>0</v>
      </c>
      <c r="Y128" s="166">
        <f t="shared" si="7"/>
        <v>0</v>
      </c>
      <c r="Z128" s="166">
        <v>0</v>
      </c>
      <c r="AA128" s="167">
        <f t="shared" si="8"/>
        <v>0</v>
      </c>
      <c r="AR128" s="18" t="s">
        <v>164</v>
      </c>
      <c r="AT128" s="18" t="s">
        <v>160</v>
      </c>
      <c r="AU128" s="18" t="s">
        <v>138</v>
      </c>
      <c r="AY128" s="18" t="s">
        <v>159</v>
      </c>
      <c r="BE128" s="105">
        <f t="shared" si="9"/>
        <v>0</v>
      </c>
      <c r="BF128" s="105">
        <f t="shared" si="10"/>
        <v>0</v>
      </c>
      <c r="BG128" s="105">
        <f t="shared" si="11"/>
        <v>0</v>
      </c>
      <c r="BH128" s="105">
        <f t="shared" si="12"/>
        <v>0</v>
      </c>
      <c r="BI128" s="105">
        <f t="shared" si="13"/>
        <v>0</v>
      </c>
      <c r="BJ128" s="18" t="s">
        <v>138</v>
      </c>
      <c r="BK128" s="168">
        <f t="shared" si="14"/>
        <v>0</v>
      </c>
      <c r="BL128" s="18" t="s">
        <v>164</v>
      </c>
      <c r="BM128" s="18" t="s">
        <v>215</v>
      </c>
    </row>
    <row r="129" spans="2:65" s="1" customFormat="1" ht="38.25" customHeight="1">
      <c r="B129" s="131"/>
      <c r="C129" s="160" t="s">
        <v>77</v>
      </c>
      <c r="D129" s="160" t="s">
        <v>160</v>
      </c>
      <c r="E129" s="161" t="s">
        <v>407</v>
      </c>
      <c r="F129" s="245" t="s">
        <v>408</v>
      </c>
      <c r="G129" s="245"/>
      <c r="H129" s="245"/>
      <c r="I129" s="245"/>
      <c r="J129" s="162" t="s">
        <v>163</v>
      </c>
      <c r="K129" s="163">
        <v>6</v>
      </c>
      <c r="L129" s="231">
        <v>0</v>
      </c>
      <c r="M129" s="231"/>
      <c r="N129" s="246">
        <f t="shared" si="5"/>
        <v>0</v>
      </c>
      <c r="O129" s="246"/>
      <c r="P129" s="246"/>
      <c r="Q129" s="246"/>
      <c r="R129" s="134"/>
      <c r="T129" s="165" t="s">
        <v>5</v>
      </c>
      <c r="U129" s="43" t="s">
        <v>44</v>
      </c>
      <c r="V129" s="35"/>
      <c r="W129" s="166">
        <f t="shared" si="6"/>
        <v>0</v>
      </c>
      <c r="X129" s="166">
        <v>0</v>
      </c>
      <c r="Y129" s="166">
        <f t="shared" si="7"/>
        <v>0</v>
      </c>
      <c r="Z129" s="166">
        <v>0</v>
      </c>
      <c r="AA129" s="167">
        <f t="shared" si="8"/>
        <v>0</v>
      </c>
      <c r="AR129" s="18" t="s">
        <v>164</v>
      </c>
      <c r="AT129" s="18" t="s">
        <v>160</v>
      </c>
      <c r="AU129" s="18" t="s">
        <v>138</v>
      </c>
      <c r="AY129" s="18" t="s">
        <v>159</v>
      </c>
      <c r="BE129" s="105">
        <f t="shared" si="9"/>
        <v>0</v>
      </c>
      <c r="BF129" s="105">
        <f t="shared" si="10"/>
        <v>0</v>
      </c>
      <c r="BG129" s="105">
        <f t="shared" si="11"/>
        <v>0</v>
      </c>
      <c r="BH129" s="105">
        <f t="shared" si="12"/>
        <v>0</v>
      </c>
      <c r="BI129" s="105">
        <f t="shared" si="13"/>
        <v>0</v>
      </c>
      <c r="BJ129" s="18" t="s">
        <v>138</v>
      </c>
      <c r="BK129" s="168">
        <f t="shared" si="14"/>
        <v>0</v>
      </c>
      <c r="BL129" s="18" t="s">
        <v>164</v>
      </c>
      <c r="BM129" s="18" t="s">
        <v>224</v>
      </c>
    </row>
    <row r="130" spans="2:65" s="1" customFormat="1" ht="16.5" customHeight="1">
      <c r="B130" s="131"/>
      <c r="C130" s="160" t="s">
        <v>77</v>
      </c>
      <c r="D130" s="160" t="s">
        <v>160</v>
      </c>
      <c r="E130" s="161" t="s">
        <v>409</v>
      </c>
      <c r="F130" s="245" t="s">
        <v>410</v>
      </c>
      <c r="G130" s="245"/>
      <c r="H130" s="245"/>
      <c r="I130" s="245"/>
      <c r="J130" s="162" t="s">
        <v>163</v>
      </c>
      <c r="K130" s="163">
        <v>1</v>
      </c>
      <c r="L130" s="231">
        <v>0</v>
      </c>
      <c r="M130" s="231"/>
      <c r="N130" s="246">
        <f t="shared" si="5"/>
        <v>0</v>
      </c>
      <c r="O130" s="246"/>
      <c r="P130" s="246"/>
      <c r="Q130" s="246"/>
      <c r="R130" s="134"/>
      <c r="T130" s="165" t="s">
        <v>5</v>
      </c>
      <c r="U130" s="43" t="s">
        <v>44</v>
      </c>
      <c r="V130" s="35"/>
      <c r="W130" s="166">
        <f t="shared" si="6"/>
        <v>0</v>
      </c>
      <c r="X130" s="166">
        <v>0</v>
      </c>
      <c r="Y130" s="166">
        <f t="shared" si="7"/>
        <v>0</v>
      </c>
      <c r="Z130" s="166">
        <v>0</v>
      </c>
      <c r="AA130" s="167">
        <f t="shared" si="8"/>
        <v>0</v>
      </c>
      <c r="AR130" s="18" t="s">
        <v>164</v>
      </c>
      <c r="AT130" s="18" t="s">
        <v>160</v>
      </c>
      <c r="AU130" s="18" t="s">
        <v>138</v>
      </c>
      <c r="AY130" s="18" t="s">
        <v>159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8" t="s">
        <v>138</v>
      </c>
      <c r="BK130" s="168">
        <f t="shared" si="14"/>
        <v>0</v>
      </c>
      <c r="BL130" s="18" t="s">
        <v>164</v>
      </c>
      <c r="BM130" s="18" t="s">
        <v>232</v>
      </c>
    </row>
    <row r="131" spans="2:65" s="1" customFormat="1" ht="25.5" customHeight="1">
      <c r="B131" s="131"/>
      <c r="C131" s="160" t="s">
        <v>77</v>
      </c>
      <c r="D131" s="160" t="s">
        <v>160</v>
      </c>
      <c r="E131" s="161" t="s">
        <v>411</v>
      </c>
      <c r="F131" s="245" t="s">
        <v>412</v>
      </c>
      <c r="G131" s="245"/>
      <c r="H131" s="245"/>
      <c r="I131" s="245"/>
      <c r="J131" s="162" t="s">
        <v>163</v>
      </c>
      <c r="K131" s="163">
        <v>1</v>
      </c>
      <c r="L131" s="231">
        <v>0</v>
      </c>
      <c r="M131" s="231"/>
      <c r="N131" s="246">
        <f t="shared" si="5"/>
        <v>0</v>
      </c>
      <c r="O131" s="246"/>
      <c r="P131" s="246"/>
      <c r="Q131" s="246"/>
      <c r="R131" s="134"/>
      <c r="T131" s="165" t="s">
        <v>5</v>
      </c>
      <c r="U131" s="43" t="s">
        <v>44</v>
      </c>
      <c r="V131" s="35"/>
      <c r="W131" s="166">
        <f t="shared" si="6"/>
        <v>0</v>
      </c>
      <c r="X131" s="166">
        <v>0</v>
      </c>
      <c r="Y131" s="166">
        <f t="shared" si="7"/>
        <v>0</v>
      </c>
      <c r="Z131" s="166">
        <v>0</v>
      </c>
      <c r="AA131" s="167">
        <f t="shared" si="8"/>
        <v>0</v>
      </c>
      <c r="AR131" s="18" t="s">
        <v>164</v>
      </c>
      <c r="AT131" s="18" t="s">
        <v>160</v>
      </c>
      <c r="AU131" s="18" t="s">
        <v>138</v>
      </c>
      <c r="AY131" s="18" t="s">
        <v>159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8" t="s">
        <v>138</v>
      </c>
      <c r="BK131" s="168">
        <f t="shared" si="14"/>
        <v>0</v>
      </c>
      <c r="BL131" s="18" t="s">
        <v>164</v>
      </c>
      <c r="BM131" s="18" t="s">
        <v>10</v>
      </c>
    </row>
    <row r="132" spans="2:65" s="1" customFormat="1" ht="25.5" customHeight="1">
      <c r="B132" s="131"/>
      <c r="C132" s="160" t="s">
        <v>77</v>
      </c>
      <c r="D132" s="160" t="s">
        <v>160</v>
      </c>
      <c r="E132" s="161" t="s">
        <v>413</v>
      </c>
      <c r="F132" s="245" t="s">
        <v>414</v>
      </c>
      <c r="G132" s="245"/>
      <c r="H132" s="245"/>
      <c r="I132" s="245"/>
      <c r="J132" s="162" t="s">
        <v>163</v>
      </c>
      <c r="K132" s="163">
        <v>1</v>
      </c>
      <c r="L132" s="231">
        <v>0</v>
      </c>
      <c r="M132" s="231"/>
      <c r="N132" s="246">
        <f t="shared" si="5"/>
        <v>0</v>
      </c>
      <c r="O132" s="246"/>
      <c r="P132" s="246"/>
      <c r="Q132" s="246"/>
      <c r="R132" s="134"/>
      <c r="T132" s="165" t="s">
        <v>5</v>
      </c>
      <c r="U132" s="43" t="s">
        <v>44</v>
      </c>
      <c r="V132" s="35"/>
      <c r="W132" s="166">
        <f t="shared" si="6"/>
        <v>0</v>
      </c>
      <c r="X132" s="166">
        <v>0</v>
      </c>
      <c r="Y132" s="166">
        <f t="shared" si="7"/>
        <v>0</v>
      </c>
      <c r="Z132" s="166">
        <v>0</v>
      </c>
      <c r="AA132" s="167">
        <f t="shared" si="8"/>
        <v>0</v>
      </c>
      <c r="AR132" s="18" t="s">
        <v>164</v>
      </c>
      <c r="AT132" s="18" t="s">
        <v>160</v>
      </c>
      <c r="AU132" s="18" t="s">
        <v>138</v>
      </c>
      <c r="AY132" s="18" t="s">
        <v>159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8" t="s">
        <v>138</v>
      </c>
      <c r="BK132" s="168">
        <f t="shared" si="14"/>
        <v>0</v>
      </c>
      <c r="BL132" s="18" t="s">
        <v>164</v>
      </c>
      <c r="BM132" s="18" t="s">
        <v>248</v>
      </c>
    </row>
    <row r="133" spans="2:65" s="1" customFormat="1" ht="16.5" customHeight="1">
      <c r="B133" s="131"/>
      <c r="C133" s="160" t="s">
        <v>77</v>
      </c>
      <c r="D133" s="160" t="s">
        <v>160</v>
      </c>
      <c r="E133" s="161" t="s">
        <v>415</v>
      </c>
      <c r="F133" s="245" t="s">
        <v>416</v>
      </c>
      <c r="G133" s="245"/>
      <c r="H133" s="245"/>
      <c r="I133" s="245"/>
      <c r="J133" s="162" t="s">
        <v>417</v>
      </c>
      <c r="K133" s="163">
        <v>7.5</v>
      </c>
      <c r="L133" s="231">
        <v>0</v>
      </c>
      <c r="M133" s="231"/>
      <c r="N133" s="246">
        <f t="shared" si="5"/>
        <v>0</v>
      </c>
      <c r="O133" s="246"/>
      <c r="P133" s="246"/>
      <c r="Q133" s="246"/>
      <c r="R133" s="134"/>
      <c r="T133" s="165" t="s">
        <v>5</v>
      </c>
      <c r="U133" s="43" t="s">
        <v>44</v>
      </c>
      <c r="V133" s="35"/>
      <c r="W133" s="166">
        <f t="shared" si="6"/>
        <v>0</v>
      </c>
      <c r="X133" s="166">
        <v>0</v>
      </c>
      <c r="Y133" s="166">
        <f t="shared" si="7"/>
        <v>0</v>
      </c>
      <c r="Z133" s="166">
        <v>0</v>
      </c>
      <c r="AA133" s="167">
        <f t="shared" si="8"/>
        <v>0</v>
      </c>
      <c r="AR133" s="18" t="s">
        <v>164</v>
      </c>
      <c r="AT133" s="18" t="s">
        <v>160</v>
      </c>
      <c r="AU133" s="18" t="s">
        <v>138</v>
      </c>
      <c r="AY133" s="18" t="s">
        <v>159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8" t="s">
        <v>138</v>
      </c>
      <c r="BK133" s="168">
        <f t="shared" si="14"/>
        <v>0</v>
      </c>
      <c r="BL133" s="18" t="s">
        <v>164</v>
      </c>
      <c r="BM133" s="18" t="s">
        <v>256</v>
      </c>
    </row>
    <row r="134" spans="2:65" s="1" customFormat="1" ht="16.5" customHeight="1">
      <c r="B134" s="131"/>
      <c r="C134" s="160" t="s">
        <v>77</v>
      </c>
      <c r="D134" s="160" t="s">
        <v>160</v>
      </c>
      <c r="E134" s="161" t="s">
        <v>418</v>
      </c>
      <c r="F134" s="245" t="s">
        <v>419</v>
      </c>
      <c r="G134" s="245"/>
      <c r="H134" s="245"/>
      <c r="I134" s="245"/>
      <c r="J134" s="162" t="s">
        <v>417</v>
      </c>
      <c r="K134" s="163">
        <v>12</v>
      </c>
      <c r="L134" s="231">
        <v>0</v>
      </c>
      <c r="M134" s="231"/>
      <c r="N134" s="246">
        <f t="shared" si="5"/>
        <v>0</v>
      </c>
      <c r="O134" s="246"/>
      <c r="P134" s="246"/>
      <c r="Q134" s="246"/>
      <c r="R134" s="134"/>
      <c r="T134" s="165" t="s">
        <v>5</v>
      </c>
      <c r="U134" s="43" t="s">
        <v>44</v>
      </c>
      <c r="V134" s="35"/>
      <c r="W134" s="166">
        <f t="shared" si="6"/>
        <v>0</v>
      </c>
      <c r="X134" s="166">
        <v>0</v>
      </c>
      <c r="Y134" s="166">
        <f t="shared" si="7"/>
        <v>0</v>
      </c>
      <c r="Z134" s="166">
        <v>0</v>
      </c>
      <c r="AA134" s="167">
        <f t="shared" si="8"/>
        <v>0</v>
      </c>
      <c r="AR134" s="18" t="s">
        <v>164</v>
      </c>
      <c r="AT134" s="18" t="s">
        <v>160</v>
      </c>
      <c r="AU134" s="18" t="s">
        <v>138</v>
      </c>
      <c r="AY134" s="18" t="s">
        <v>159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8" t="s">
        <v>138</v>
      </c>
      <c r="BK134" s="168">
        <f t="shared" si="14"/>
        <v>0</v>
      </c>
      <c r="BL134" s="18" t="s">
        <v>164</v>
      </c>
      <c r="BM134" s="18" t="s">
        <v>264</v>
      </c>
    </row>
    <row r="135" spans="2:65" s="1" customFormat="1" ht="16.5" customHeight="1">
      <c r="B135" s="131"/>
      <c r="C135" s="160" t="s">
        <v>77</v>
      </c>
      <c r="D135" s="160" t="s">
        <v>160</v>
      </c>
      <c r="E135" s="161" t="s">
        <v>420</v>
      </c>
      <c r="F135" s="245" t="s">
        <v>421</v>
      </c>
      <c r="G135" s="245"/>
      <c r="H135" s="245"/>
      <c r="I135" s="245"/>
      <c r="J135" s="162" t="s">
        <v>417</v>
      </c>
      <c r="K135" s="163">
        <v>70</v>
      </c>
      <c r="L135" s="231">
        <v>0</v>
      </c>
      <c r="M135" s="231"/>
      <c r="N135" s="246">
        <f t="shared" si="5"/>
        <v>0</v>
      </c>
      <c r="O135" s="246"/>
      <c r="P135" s="246"/>
      <c r="Q135" s="246"/>
      <c r="R135" s="134"/>
      <c r="T135" s="165" t="s">
        <v>5</v>
      </c>
      <c r="U135" s="43" t="s">
        <v>44</v>
      </c>
      <c r="V135" s="35"/>
      <c r="W135" s="166">
        <f t="shared" si="6"/>
        <v>0</v>
      </c>
      <c r="X135" s="166">
        <v>0</v>
      </c>
      <c r="Y135" s="166">
        <f t="shared" si="7"/>
        <v>0</v>
      </c>
      <c r="Z135" s="166">
        <v>0</v>
      </c>
      <c r="AA135" s="167">
        <f t="shared" si="8"/>
        <v>0</v>
      </c>
      <c r="AR135" s="18" t="s">
        <v>164</v>
      </c>
      <c r="AT135" s="18" t="s">
        <v>160</v>
      </c>
      <c r="AU135" s="18" t="s">
        <v>138</v>
      </c>
      <c r="AY135" s="18" t="s">
        <v>159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8" t="s">
        <v>138</v>
      </c>
      <c r="BK135" s="168">
        <f t="shared" si="14"/>
        <v>0</v>
      </c>
      <c r="BL135" s="18" t="s">
        <v>164</v>
      </c>
      <c r="BM135" s="18" t="s">
        <v>272</v>
      </c>
    </row>
    <row r="136" spans="2:65" s="1" customFormat="1" ht="16.5" customHeight="1">
      <c r="B136" s="131"/>
      <c r="C136" s="160" t="s">
        <v>77</v>
      </c>
      <c r="D136" s="160" t="s">
        <v>160</v>
      </c>
      <c r="E136" s="161" t="s">
        <v>422</v>
      </c>
      <c r="F136" s="245" t="s">
        <v>423</v>
      </c>
      <c r="G136" s="245"/>
      <c r="H136" s="245"/>
      <c r="I136" s="245"/>
      <c r="J136" s="162" t="s">
        <v>417</v>
      </c>
      <c r="K136" s="163">
        <v>19</v>
      </c>
      <c r="L136" s="231">
        <v>0</v>
      </c>
      <c r="M136" s="231"/>
      <c r="N136" s="246">
        <f t="shared" si="5"/>
        <v>0</v>
      </c>
      <c r="O136" s="246"/>
      <c r="P136" s="246"/>
      <c r="Q136" s="246"/>
      <c r="R136" s="134"/>
      <c r="T136" s="165" t="s">
        <v>5</v>
      </c>
      <c r="U136" s="43" t="s">
        <v>44</v>
      </c>
      <c r="V136" s="35"/>
      <c r="W136" s="166">
        <f t="shared" si="6"/>
        <v>0</v>
      </c>
      <c r="X136" s="166">
        <v>0</v>
      </c>
      <c r="Y136" s="166">
        <f t="shared" si="7"/>
        <v>0</v>
      </c>
      <c r="Z136" s="166">
        <v>0</v>
      </c>
      <c r="AA136" s="167">
        <f t="shared" si="8"/>
        <v>0</v>
      </c>
      <c r="AR136" s="18" t="s">
        <v>164</v>
      </c>
      <c r="AT136" s="18" t="s">
        <v>160</v>
      </c>
      <c r="AU136" s="18" t="s">
        <v>138</v>
      </c>
      <c r="AY136" s="18" t="s">
        <v>159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8" t="s">
        <v>138</v>
      </c>
      <c r="BK136" s="168">
        <f t="shared" si="14"/>
        <v>0</v>
      </c>
      <c r="BL136" s="18" t="s">
        <v>164</v>
      </c>
      <c r="BM136" s="18" t="s">
        <v>280</v>
      </c>
    </row>
    <row r="137" spans="2:65" s="1" customFormat="1" ht="16.5" customHeight="1">
      <c r="B137" s="131"/>
      <c r="C137" s="160" t="s">
        <v>77</v>
      </c>
      <c r="D137" s="160" t="s">
        <v>160</v>
      </c>
      <c r="E137" s="161" t="s">
        <v>424</v>
      </c>
      <c r="F137" s="245" t="s">
        <v>425</v>
      </c>
      <c r="G137" s="245"/>
      <c r="H137" s="245"/>
      <c r="I137" s="245"/>
      <c r="J137" s="162" t="s">
        <v>417</v>
      </c>
      <c r="K137" s="163">
        <v>5</v>
      </c>
      <c r="L137" s="231">
        <v>0</v>
      </c>
      <c r="M137" s="231"/>
      <c r="N137" s="246">
        <f t="shared" si="5"/>
        <v>0</v>
      </c>
      <c r="O137" s="246"/>
      <c r="P137" s="246"/>
      <c r="Q137" s="246"/>
      <c r="R137" s="134"/>
      <c r="T137" s="165" t="s">
        <v>5</v>
      </c>
      <c r="U137" s="43" t="s">
        <v>44</v>
      </c>
      <c r="V137" s="35"/>
      <c r="W137" s="166">
        <f t="shared" si="6"/>
        <v>0</v>
      </c>
      <c r="X137" s="166">
        <v>0</v>
      </c>
      <c r="Y137" s="166">
        <f t="shared" si="7"/>
        <v>0</v>
      </c>
      <c r="Z137" s="166">
        <v>0</v>
      </c>
      <c r="AA137" s="167">
        <f t="shared" si="8"/>
        <v>0</v>
      </c>
      <c r="AR137" s="18" t="s">
        <v>164</v>
      </c>
      <c r="AT137" s="18" t="s">
        <v>160</v>
      </c>
      <c r="AU137" s="18" t="s">
        <v>138</v>
      </c>
      <c r="AY137" s="18" t="s">
        <v>159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8" t="s">
        <v>138</v>
      </c>
      <c r="BK137" s="168">
        <f t="shared" si="14"/>
        <v>0</v>
      </c>
      <c r="BL137" s="18" t="s">
        <v>164</v>
      </c>
      <c r="BM137" s="18" t="s">
        <v>283</v>
      </c>
    </row>
    <row r="138" spans="2:65" s="1" customFormat="1" ht="16.5" customHeight="1">
      <c r="B138" s="131"/>
      <c r="C138" s="160" t="s">
        <v>77</v>
      </c>
      <c r="D138" s="160" t="s">
        <v>160</v>
      </c>
      <c r="E138" s="161" t="s">
        <v>426</v>
      </c>
      <c r="F138" s="245" t="s">
        <v>427</v>
      </c>
      <c r="G138" s="245"/>
      <c r="H138" s="245"/>
      <c r="I138" s="245"/>
      <c r="J138" s="162" t="s">
        <v>417</v>
      </c>
      <c r="K138" s="163">
        <v>10</v>
      </c>
      <c r="L138" s="231">
        <v>0</v>
      </c>
      <c r="M138" s="231"/>
      <c r="N138" s="246">
        <f t="shared" si="5"/>
        <v>0</v>
      </c>
      <c r="O138" s="246"/>
      <c r="P138" s="246"/>
      <c r="Q138" s="246"/>
      <c r="R138" s="134"/>
      <c r="T138" s="165" t="s">
        <v>5</v>
      </c>
      <c r="U138" s="43" t="s">
        <v>44</v>
      </c>
      <c r="V138" s="35"/>
      <c r="W138" s="166">
        <f t="shared" si="6"/>
        <v>0</v>
      </c>
      <c r="X138" s="166">
        <v>0</v>
      </c>
      <c r="Y138" s="166">
        <f t="shared" si="7"/>
        <v>0</v>
      </c>
      <c r="Z138" s="166">
        <v>0</v>
      </c>
      <c r="AA138" s="167">
        <f t="shared" si="8"/>
        <v>0</v>
      </c>
      <c r="AR138" s="18" t="s">
        <v>164</v>
      </c>
      <c r="AT138" s="18" t="s">
        <v>160</v>
      </c>
      <c r="AU138" s="18" t="s">
        <v>138</v>
      </c>
      <c r="AY138" s="18" t="s">
        <v>159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8" t="s">
        <v>138</v>
      </c>
      <c r="BK138" s="168">
        <f t="shared" si="14"/>
        <v>0</v>
      </c>
      <c r="BL138" s="18" t="s">
        <v>164</v>
      </c>
      <c r="BM138" s="18" t="s">
        <v>296</v>
      </c>
    </row>
    <row r="139" spans="2:65" s="1" customFormat="1" ht="16.5" customHeight="1">
      <c r="B139" s="131"/>
      <c r="C139" s="160" t="s">
        <v>77</v>
      </c>
      <c r="D139" s="160" t="s">
        <v>160</v>
      </c>
      <c r="E139" s="161" t="s">
        <v>428</v>
      </c>
      <c r="F139" s="245" t="s">
        <v>429</v>
      </c>
      <c r="G139" s="245"/>
      <c r="H139" s="245"/>
      <c r="I139" s="245"/>
      <c r="J139" s="162" t="s">
        <v>417</v>
      </c>
      <c r="K139" s="163">
        <v>5</v>
      </c>
      <c r="L139" s="231">
        <v>0</v>
      </c>
      <c r="M139" s="231"/>
      <c r="N139" s="246">
        <f t="shared" si="5"/>
        <v>0</v>
      </c>
      <c r="O139" s="246"/>
      <c r="P139" s="246"/>
      <c r="Q139" s="246"/>
      <c r="R139" s="134"/>
      <c r="T139" s="165" t="s">
        <v>5</v>
      </c>
      <c r="U139" s="43" t="s">
        <v>44</v>
      </c>
      <c r="V139" s="35"/>
      <c r="W139" s="166">
        <f t="shared" si="6"/>
        <v>0</v>
      </c>
      <c r="X139" s="166">
        <v>0</v>
      </c>
      <c r="Y139" s="166">
        <f t="shared" si="7"/>
        <v>0</v>
      </c>
      <c r="Z139" s="166">
        <v>0</v>
      </c>
      <c r="AA139" s="167">
        <f t="shared" si="8"/>
        <v>0</v>
      </c>
      <c r="AR139" s="18" t="s">
        <v>164</v>
      </c>
      <c r="AT139" s="18" t="s">
        <v>160</v>
      </c>
      <c r="AU139" s="18" t="s">
        <v>138</v>
      </c>
      <c r="AY139" s="18" t="s">
        <v>159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8" t="s">
        <v>138</v>
      </c>
      <c r="BK139" s="168">
        <f t="shared" si="14"/>
        <v>0</v>
      </c>
      <c r="BL139" s="18" t="s">
        <v>164</v>
      </c>
      <c r="BM139" s="18" t="s">
        <v>304</v>
      </c>
    </row>
    <row r="140" spans="2:65" s="1" customFormat="1" ht="16.5" customHeight="1">
      <c r="B140" s="131"/>
      <c r="C140" s="160" t="s">
        <v>77</v>
      </c>
      <c r="D140" s="160" t="s">
        <v>160</v>
      </c>
      <c r="E140" s="161" t="s">
        <v>430</v>
      </c>
      <c r="F140" s="245" t="s">
        <v>431</v>
      </c>
      <c r="G140" s="245"/>
      <c r="H140" s="245"/>
      <c r="I140" s="245"/>
      <c r="J140" s="162" t="s">
        <v>417</v>
      </c>
      <c r="K140" s="163">
        <v>13</v>
      </c>
      <c r="L140" s="231">
        <v>0</v>
      </c>
      <c r="M140" s="231"/>
      <c r="N140" s="246">
        <f t="shared" si="5"/>
        <v>0</v>
      </c>
      <c r="O140" s="246"/>
      <c r="P140" s="246"/>
      <c r="Q140" s="246"/>
      <c r="R140" s="134"/>
      <c r="T140" s="165" t="s">
        <v>5</v>
      </c>
      <c r="U140" s="43" t="s">
        <v>44</v>
      </c>
      <c r="V140" s="35"/>
      <c r="W140" s="166">
        <f t="shared" si="6"/>
        <v>0</v>
      </c>
      <c r="X140" s="166">
        <v>0</v>
      </c>
      <c r="Y140" s="166">
        <f t="shared" si="7"/>
        <v>0</v>
      </c>
      <c r="Z140" s="166">
        <v>0</v>
      </c>
      <c r="AA140" s="167">
        <f t="shared" si="8"/>
        <v>0</v>
      </c>
      <c r="AR140" s="18" t="s">
        <v>164</v>
      </c>
      <c r="AT140" s="18" t="s">
        <v>160</v>
      </c>
      <c r="AU140" s="18" t="s">
        <v>138</v>
      </c>
      <c r="AY140" s="18" t="s">
        <v>159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8" t="s">
        <v>138</v>
      </c>
      <c r="BK140" s="168">
        <f t="shared" si="14"/>
        <v>0</v>
      </c>
      <c r="BL140" s="18" t="s">
        <v>164</v>
      </c>
      <c r="BM140" s="18" t="s">
        <v>312</v>
      </c>
    </row>
    <row r="141" spans="2:65" s="1" customFormat="1" ht="16.5" customHeight="1">
      <c r="B141" s="131"/>
      <c r="C141" s="160" t="s">
        <v>77</v>
      </c>
      <c r="D141" s="160" t="s">
        <v>160</v>
      </c>
      <c r="E141" s="161" t="s">
        <v>432</v>
      </c>
      <c r="F141" s="245" t="s">
        <v>433</v>
      </c>
      <c r="G141" s="245"/>
      <c r="H141" s="245"/>
      <c r="I141" s="245"/>
      <c r="J141" s="162" t="s">
        <v>417</v>
      </c>
      <c r="K141" s="163">
        <v>3</v>
      </c>
      <c r="L141" s="231">
        <v>0</v>
      </c>
      <c r="M141" s="231"/>
      <c r="N141" s="246">
        <f t="shared" si="5"/>
        <v>0</v>
      </c>
      <c r="O141" s="246"/>
      <c r="P141" s="246"/>
      <c r="Q141" s="246"/>
      <c r="R141" s="134"/>
      <c r="T141" s="165" t="s">
        <v>5</v>
      </c>
      <c r="U141" s="43" t="s">
        <v>44</v>
      </c>
      <c r="V141" s="35"/>
      <c r="W141" s="166">
        <f t="shared" si="6"/>
        <v>0</v>
      </c>
      <c r="X141" s="166">
        <v>0</v>
      </c>
      <c r="Y141" s="166">
        <f t="shared" si="7"/>
        <v>0</v>
      </c>
      <c r="Z141" s="166">
        <v>0</v>
      </c>
      <c r="AA141" s="167">
        <f t="shared" si="8"/>
        <v>0</v>
      </c>
      <c r="AR141" s="18" t="s">
        <v>164</v>
      </c>
      <c r="AT141" s="18" t="s">
        <v>160</v>
      </c>
      <c r="AU141" s="18" t="s">
        <v>138</v>
      </c>
      <c r="AY141" s="18" t="s">
        <v>159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8" t="s">
        <v>138</v>
      </c>
      <c r="BK141" s="168">
        <f t="shared" si="14"/>
        <v>0</v>
      </c>
      <c r="BL141" s="18" t="s">
        <v>164</v>
      </c>
      <c r="BM141" s="18" t="s">
        <v>320</v>
      </c>
    </row>
    <row r="142" spans="2:65" s="1" customFormat="1" ht="16.5" customHeight="1">
      <c r="B142" s="131"/>
      <c r="C142" s="160" t="s">
        <v>77</v>
      </c>
      <c r="D142" s="160" t="s">
        <v>160</v>
      </c>
      <c r="E142" s="161" t="s">
        <v>434</v>
      </c>
      <c r="F142" s="245" t="s">
        <v>435</v>
      </c>
      <c r="G142" s="245"/>
      <c r="H142" s="245"/>
      <c r="I142" s="245"/>
      <c r="J142" s="162" t="s">
        <v>417</v>
      </c>
      <c r="K142" s="163">
        <v>6</v>
      </c>
      <c r="L142" s="231">
        <v>0</v>
      </c>
      <c r="M142" s="231"/>
      <c r="N142" s="246">
        <f t="shared" si="5"/>
        <v>0</v>
      </c>
      <c r="O142" s="246"/>
      <c r="P142" s="246"/>
      <c r="Q142" s="246"/>
      <c r="R142" s="134"/>
      <c r="T142" s="165" t="s">
        <v>5</v>
      </c>
      <c r="U142" s="43" t="s">
        <v>44</v>
      </c>
      <c r="V142" s="35"/>
      <c r="W142" s="166">
        <f t="shared" si="6"/>
        <v>0</v>
      </c>
      <c r="X142" s="166">
        <v>0</v>
      </c>
      <c r="Y142" s="166">
        <f t="shared" si="7"/>
        <v>0</v>
      </c>
      <c r="Z142" s="166">
        <v>0</v>
      </c>
      <c r="AA142" s="167">
        <f t="shared" si="8"/>
        <v>0</v>
      </c>
      <c r="AR142" s="18" t="s">
        <v>164</v>
      </c>
      <c r="AT142" s="18" t="s">
        <v>160</v>
      </c>
      <c r="AU142" s="18" t="s">
        <v>138</v>
      </c>
      <c r="AY142" s="18" t="s">
        <v>159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8" t="s">
        <v>138</v>
      </c>
      <c r="BK142" s="168">
        <f t="shared" si="14"/>
        <v>0</v>
      </c>
      <c r="BL142" s="18" t="s">
        <v>164</v>
      </c>
      <c r="BM142" s="18" t="s">
        <v>328</v>
      </c>
    </row>
    <row r="143" spans="2:65" s="1" customFormat="1" ht="16.5" customHeight="1">
      <c r="B143" s="131"/>
      <c r="C143" s="160" t="s">
        <v>77</v>
      </c>
      <c r="D143" s="160" t="s">
        <v>160</v>
      </c>
      <c r="E143" s="161" t="s">
        <v>436</v>
      </c>
      <c r="F143" s="245" t="s">
        <v>437</v>
      </c>
      <c r="G143" s="245"/>
      <c r="H143" s="245"/>
      <c r="I143" s="245"/>
      <c r="J143" s="162" t="s">
        <v>417</v>
      </c>
      <c r="K143" s="163">
        <v>12</v>
      </c>
      <c r="L143" s="231">
        <v>0</v>
      </c>
      <c r="M143" s="231"/>
      <c r="N143" s="246">
        <f t="shared" si="5"/>
        <v>0</v>
      </c>
      <c r="O143" s="246"/>
      <c r="P143" s="246"/>
      <c r="Q143" s="246"/>
      <c r="R143" s="134"/>
      <c r="T143" s="165" t="s">
        <v>5</v>
      </c>
      <c r="U143" s="43" t="s">
        <v>44</v>
      </c>
      <c r="V143" s="35"/>
      <c r="W143" s="166">
        <f t="shared" si="6"/>
        <v>0</v>
      </c>
      <c r="X143" s="166">
        <v>0</v>
      </c>
      <c r="Y143" s="166">
        <f t="shared" si="7"/>
        <v>0</v>
      </c>
      <c r="Z143" s="166">
        <v>0</v>
      </c>
      <c r="AA143" s="167">
        <f t="shared" si="8"/>
        <v>0</v>
      </c>
      <c r="AR143" s="18" t="s">
        <v>164</v>
      </c>
      <c r="AT143" s="18" t="s">
        <v>160</v>
      </c>
      <c r="AU143" s="18" t="s">
        <v>138</v>
      </c>
      <c r="AY143" s="18" t="s">
        <v>159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8" t="s">
        <v>138</v>
      </c>
      <c r="BK143" s="168">
        <f t="shared" si="14"/>
        <v>0</v>
      </c>
      <c r="BL143" s="18" t="s">
        <v>164</v>
      </c>
      <c r="BM143" s="18" t="s">
        <v>337</v>
      </c>
    </row>
    <row r="144" spans="2:65" s="1" customFormat="1" ht="25.5" customHeight="1">
      <c r="B144" s="131"/>
      <c r="C144" s="160" t="s">
        <v>77</v>
      </c>
      <c r="D144" s="160" t="s">
        <v>160</v>
      </c>
      <c r="E144" s="161" t="s">
        <v>438</v>
      </c>
      <c r="F144" s="245" t="s">
        <v>439</v>
      </c>
      <c r="G144" s="245"/>
      <c r="H144" s="245"/>
      <c r="I144" s="245"/>
      <c r="J144" s="162" t="s">
        <v>417</v>
      </c>
      <c r="K144" s="163">
        <v>1</v>
      </c>
      <c r="L144" s="231">
        <v>0</v>
      </c>
      <c r="M144" s="231"/>
      <c r="N144" s="246">
        <f t="shared" si="5"/>
        <v>0</v>
      </c>
      <c r="O144" s="246"/>
      <c r="P144" s="246"/>
      <c r="Q144" s="246"/>
      <c r="R144" s="134"/>
      <c r="T144" s="165" t="s">
        <v>5</v>
      </c>
      <c r="U144" s="43" t="s">
        <v>44</v>
      </c>
      <c r="V144" s="35"/>
      <c r="W144" s="166">
        <f t="shared" si="6"/>
        <v>0</v>
      </c>
      <c r="X144" s="166">
        <v>0</v>
      </c>
      <c r="Y144" s="166">
        <f t="shared" si="7"/>
        <v>0</v>
      </c>
      <c r="Z144" s="166">
        <v>0</v>
      </c>
      <c r="AA144" s="167">
        <f t="shared" si="8"/>
        <v>0</v>
      </c>
      <c r="AR144" s="18" t="s">
        <v>164</v>
      </c>
      <c r="AT144" s="18" t="s">
        <v>160</v>
      </c>
      <c r="AU144" s="18" t="s">
        <v>138</v>
      </c>
      <c r="AY144" s="18" t="s">
        <v>159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138</v>
      </c>
      <c r="BK144" s="168">
        <f t="shared" si="14"/>
        <v>0</v>
      </c>
      <c r="BL144" s="18" t="s">
        <v>164</v>
      </c>
      <c r="BM144" s="18" t="s">
        <v>345</v>
      </c>
    </row>
    <row r="145" spans="2:65" s="1" customFormat="1" ht="25.5" customHeight="1">
      <c r="B145" s="131"/>
      <c r="C145" s="160" t="s">
        <v>77</v>
      </c>
      <c r="D145" s="160" t="s">
        <v>160</v>
      </c>
      <c r="E145" s="161" t="s">
        <v>440</v>
      </c>
      <c r="F145" s="245" t="s">
        <v>441</v>
      </c>
      <c r="G145" s="245"/>
      <c r="H145" s="245"/>
      <c r="I145" s="245"/>
      <c r="J145" s="162" t="s">
        <v>168</v>
      </c>
      <c r="K145" s="163">
        <v>15</v>
      </c>
      <c r="L145" s="231">
        <v>0</v>
      </c>
      <c r="M145" s="231"/>
      <c r="N145" s="246">
        <f t="shared" si="5"/>
        <v>0</v>
      </c>
      <c r="O145" s="246"/>
      <c r="P145" s="246"/>
      <c r="Q145" s="246"/>
      <c r="R145" s="134"/>
      <c r="T145" s="165" t="s">
        <v>5</v>
      </c>
      <c r="U145" s="43" t="s">
        <v>44</v>
      </c>
      <c r="V145" s="35"/>
      <c r="W145" s="166">
        <f t="shared" si="6"/>
        <v>0</v>
      </c>
      <c r="X145" s="166">
        <v>0</v>
      </c>
      <c r="Y145" s="166">
        <f t="shared" si="7"/>
        <v>0</v>
      </c>
      <c r="Z145" s="166">
        <v>0</v>
      </c>
      <c r="AA145" s="167">
        <f t="shared" si="8"/>
        <v>0</v>
      </c>
      <c r="AR145" s="18" t="s">
        <v>164</v>
      </c>
      <c r="AT145" s="18" t="s">
        <v>160</v>
      </c>
      <c r="AU145" s="18" t="s">
        <v>138</v>
      </c>
      <c r="AY145" s="18" t="s">
        <v>159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138</v>
      </c>
      <c r="BK145" s="168">
        <f t="shared" si="14"/>
        <v>0</v>
      </c>
      <c r="BL145" s="18" t="s">
        <v>164</v>
      </c>
      <c r="BM145" s="18" t="s">
        <v>353</v>
      </c>
    </row>
    <row r="146" spans="2:65" s="9" customFormat="1" ht="29.85" customHeight="1">
      <c r="B146" s="149"/>
      <c r="C146" s="150"/>
      <c r="D146" s="159" t="s">
        <v>392</v>
      </c>
      <c r="E146" s="159"/>
      <c r="F146" s="159"/>
      <c r="G146" s="159"/>
      <c r="H146" s="159"/>
      <c r="I146" s="159"/>
      <c r="J146" s="159"/>
      <c r="K146" s="159"/>
      <c r="L146" s="159"/>
      <c r="M146" s="159"/>
      <c r="N146" s="239">
        <f>BK146</f>
        <v>0</v>
      </c>
      <c r="O146" s="240"/>
      <c r="P146" s="240"/>
      <c r="Q146" s="240"/>
      <c r="R146" s="152"/>
      <c r="T146" s="153"/>
      <c r="U146" s="150"/>
      <c r="V146" s="150"/>
      <c r="W146" s="154">
        <f>SUM(W147:W151)</f>
        <v>0</v>
      </c>
      <c r="X146" s="150"/>
      <c r="Y146" s="154">
        <f>SUM(Y147:Y151)</f>
        <v>0</v>
      </c>
      <c r="Z146" s="150"/>
      <c r="AA146" s="155">
        <f>SUM(AA147:AA151)</f>
        <v>0</v>
      </c>
      <c r="AR146" s="156" t="s">
        <v>85</v>
      </c>
      <c r="AT146" s="157" t="s">
        <v>76</v>
      </c>
      <c r="AU146" s="157" t="s">
        <v>85</v>
      </c>
      <c r="AY146" s="156" t="s">
        <v>159</v>
      </c>
      <c r="BK146" s="158">
        <f>SUM(BK147:BK151)</f>
        <v>0</v>
      </c>
    </row>
    <row r="147" spans="2:65" s="1" customFormat="1" ht="25.5" customHeight="1">
      <c r="B147" s="131"/>
      <c r="C147" s="160" t="s">
        <v>77</v>
      </c>
      <c r="D147" s="160" t="s">
        <v>160</v>
      </c>
      <c r="E147" s="161" t="s">
        <v>442</v>
      </c>
      <c r="F147" s="245" t="s">
        <v>443</v>
      </c>
      <c r="G147" s="245"/>
      <c r="H147" s="245"/>
      <c r="I147" s="245"/>
      <c r="J147" s="162" t="s">
        <v>371</v>
      </c>
      <c r="K147" s="163">
        <v>1</v>
      </c>
      <c r="L147" s="231">
        <v>0</v>
      </c>
      <c r="M147" s="231"/>
      <c r="N147" s="246">
        <f>ROUND(L147*K147,3)</f>
        <v>0</v>
      </c>
      <c r="O147" s="246"/>
      <c r="P147" s="246"/>
      <c r="Q147" s="246"/>
      <c r="R147" s="134"/>
      <c r="T147" s="165" t="s">
        <v>5</v>
      </c>
      <c r="U147" s="43" t="s">
        <v>44</v>
      </c>
      <c r="V147" s="35"/>
      <c r="W147" s="166">
        <f>V147*K147</f>
        <v>0</v>
      </c>
      <c r="X147" s="166">
        <v>0</v>
      </c>
      <c r="Y147" s="166">
        <f>X147*K147</f>
        <v>0</v>
      </c>
      <c r="Z147" s="166">
        <v>0</v>
      </c>
      <c r="AA147" s="167">
        <f>Z147*K147</f>
        <v>0</v>
      </c>
      <c r="AR147" s="18" t="s">
        <v>164</v>
      </c>
      <c r="AT147" s="18" t="s">
        <v>160</v>
      </c>
      <c r="AU147" s="18" t="s">
        <v>138</v>
      </c>
      <c r="AY147" s="18" t="s">
        <v>159</v>
      </c>
      <c r="BE147" s="105">
        <f>IF(U147="základná",N147,0)</f>
        <v>0</v>
      </c>
      <c r="BF147" s="105">
        <f>IF(U147="znížená",N147,0)</f>
        <v>0</v>
      </c>
      <c r="BG147" s="105">
        <f>IF(U147="zákl. prenesená",N147,0)</f>
        <v>0</v>
      </c>
      <c r="BH147" s="105">
        <f>IF(U147="zníž. prenesená",N147,0)</f>
        <v>0</v>
      </c>
      <c r="BI147" s="105">
        <f>IF(U147="nulová",N147,0)</f>
        <v>0</v>
      </c>
      <c r="BJ147" s="18" t="s">
        <v>138</v>
      </c>
      <c r="BK147" s="168">
        <f>ROUND(L147*K147,3)</f>
        <v>0</v>
      </c>
      <c r="BL147" s="18" t="s">
        <v>164</v>
      </c>
      <c r="BM147" s="18" t="s">
        <v>444</v>
      </c>
    </row>
    <row r="148" spans="2:65" s="1" customFormat="1" ht="16.5" customHeight="1">
      <c r="B148" s="131"/>
      <c r="C148" s="160" t="s">
        <v>77</v>
      </c>
      <c r="D148" s="160" t="s">
        <v>160</v>
      </c>
      <c r="E148" s="161" t="s">
        <v>445</v>
      </c>
      <c r="F148" s="245" t="s">
        <v>446</v>
      </c>
      <c r="G148" s="245"/>
      <c r="H148" s="245"/>
      <c r="I148" s="245"/>
      <c r="J148" s="162" t="s">
        <v>371</v>
      </c>
      <c r="K148" s="163">
        <v>1</v>
      </c>
      <c r="L148" s="231">
        <v>0</v>
      </c>
      <c r="M148" s="231"/>
      <c r="N148" s="246">
        <f>ROUND(L148*K148,3)</f>
        <v>0</v>
      </c>
      <c r="O148" s="246"/>
      <c r="P148" s="246"/>
      <c r="Q148" s="246"/>
      <c r="R148" s="134"/>
      <c r="T148" s="165" t="s">
        <v>5</v>
      </c>
      <c r="U148" s="43" t="s">
        <v>44</v>
      </c>
      <c r="V148" s="35"/>
      <c r="W148" s="166">
        <f>V148*K148</f>
        <v>0</v>
      </c>
      <c r="X148" s="166">
        <v>0</v>
      </c>
      <c r="Y148" s="166">
        <f>X148*K148</f>
        <v>0</v>
      </c>
      <c r="Z148" s="166">
        <v>0</v>
      </c>
      <c r="AA148" s="167">
        <f>Z148*K148</f>
        <v>0</v>
      </c>
      <c r="AR148" s="18" t="s">
        <v>164</v>
      </c>
      <c r="AT148" s="18" t="s">
        <v>160</v>
      </c>
      <c r="AU148" s="18" t="s">
        <v>138</v>
      </c>
      <c r="AY148" s="18" t="s">
        <v>159</v>
      </c>
      <c r="BE148" s="105">
        <f>IF(U148="základná",N148,0)</f>
        <v>0</v>
      </c>
      <c r="BF148" s="105">
        <f>IF(U148="znížená",N148,0)</f>
        <v>0</v>
      </c>
      <c r="BG148" s="105">
        <f>IF(U148="zákl. prenesená",N148,0)</f>
        <v>0</v>
      </c>
      <c r="BH148" s="105">
        <f>IF(U148="zníž. prenesená",N148,0)</f>
        <v>0</v>
      </c>
      <c r="BI148" s="105">
        <f>IF(U148="nulová",N148,0)</f>
        <v>0</v>
      </c>
      <c r="BJ148" s="18" t="s">
        <v>138</v>
      </c>
      <c r="BK148" s="168">
        <f>ROUND(L148*K148,3)</f>
        <v>0</v>
      </c>
      <c r="BL148" s="18" t="s">
        <v>164</v>
      </c>
      <c r="BM148" s="18" t="s">
        <v>447</v>
      </c>
    </row>
    <row r="149" spans="2:65" s="1" customFormat="1" ht="16.5" customHeight="1">
      <c r="B149" s="131"/>
      <c r="C149" s="160" t="s">
        <v>77</v>
      </c>
      <c r="D149" s="160" t="s">
        <v>160</v>
      </c>
      <c r="E149" s="161" t="s">
        <v>448</v>
      </c>
      <c r="F149" s="245" t="s">
        <v>449</v>
      </c>
      <c r="G149" s="245"/>
      <c r="H149" s="245"/>
      <c r="I149" s="245"/>
      <c r="J149" s="162" t="s">
        <v>371</v>
      </c>
      <c r="K149" s="163">
        <v>1</v>
      </c>
      <c r="L149" s="231">
        <v>0</v>
      </c>
      <c r="M149" s="231"/>
      <c r="N149" s="246">
        <f>ROUND(L149*K149,3)</f>
        <v>0</v>
      </c>
      <c r="O149" s="246"/>
      <c r="P149" s="246"/>
      <c r="Q149" s="246"/>
      <c r="R149" s="134"/>
      <c r="T149" s="165" t="s">
        <v>5</v>
      </c>
      <c r="U149" s="43" t="s">
        <v>44</v>
      </c>
      <c r="V149" s="35"/>
      <c r="W149" s="166">
        <f>V149*K149</f>
        <v>0</v>
      </c>
      <c r="X149" s="166">
        <v>0</v>
      </c>
      <c r="Y149" s="166">
        <f>X149*K149</f>
        <v>0</v>
      </c>
      <c r="Z149" s="166">
        <v>0</v>
      </c>
      <c r="AA149" s="167">
        <f>Z149*K149</f>
        <v>0</v>
      </c>
      <c r="AR149" s="18" t="s">
        <v>164</v>
      </c>
      <c r="AT149" s="18" t="s">
        <v>160</v>
      </c>
      <c r="AU149" s="18" t="s">
        <v>138</v>
      </c>
      <c r="AY149" s="18" t="s">
        <v>159</v>
      </c>
      <c r="BE149" s="105">
        <f>IF(U149="základná",N149,0)</f>
        <v>0</v>
      </c>
      <c r="BF149" s="105">
        <f>IF(U149="znížená",N149,0)</f>
        <v>0</v>
      </c>
      <c r="BG149" s="105">
        <f>IF(U149="zákl. prenesená",N149,0)</f>
        <v>0</v>
      </c>
      <c r="BH149" s="105">
        <f>IF(U149="zníž. prenesená",N149,0)</f>
        <v>0</v>
      </c>
      <c r="BI149" s="105">
        <f>IF(U149="nulová",N149,0)</f>
        <v>0</v>
      </c>
      <c r="BJ149" s="18" t="s">
        <v>138</v>
      </c>
      <c r="BK149" s="168">
        <f>ROUND(L149*K149,3)</f>
        <v>0</v>
      </c>
      <c r="BL149" s="18" t="s">
        <v>164</v>
      </c>
      <c r="BM149" s="18" t="s">
        <v>450</v>
      </c>
    </row>
    <row r="150" spans="2:65" s="1" customFormat="1" ht="16.5" customHeight="1">
      <c r="B150" s="131"/>
      <c r="C150" s="160" t="s">
        <v>77</v>
      </c>
      <c r="D150" s="160" t="s">
        <v>160</v>
      </c>
      <c r="E150" s="161" t="s">
        <v>451</v>
      </c>
      <c r="F150" s="245" t="s">
        <v>370</v>
      </c>
      <c r="G150" s="245"/>
      <c r="H150" s="245"/>
      <c r="I150" s="245"/>
      <c r="J150" s="162" t="s">
        <v>371</v>
      </c>
      <c r="K150" s="163">
        <v>1</v>
      </c>
      <c r="L150" s="231">
        <v>0</v>
      </c>
      <c r="M150" s="231"/>
      <c r="N150" s="246">
        <f>ROUND(L150*K150,3)</f>
        <v>0</v>
      </c>
      <c r="O150" s="246"/>
      <c r="P150" s="246"/>
      <c r="Q150" s="246"/>
      <c r="R150" s="134"/>
      <c r="T150" s="165" t="s">
        <v>5</v>
      </c>
      <c r="U150" s="43" t="s">
        <v>44</v>
      </c>
      <c r="V150" s="35"/>
      <c r="W150" s="166">
        <f>V150*K150</f>
        <v>0</v>
      </c>
      <c r="X150" s="166">
        <v>0</v>
      </c>
      <c r="Y150" s="166">
        <f>X150*K150</f>
        <v>0</v>
      </c>
      <c r="Z150" s="166">
        <v>0</v>
      </c>
      <c r="AA150" s="167">
        <f>Z150*K150</f>
        <v>0</v>
      </c>
      <c r="AR150" s="18" t="s">
        <v>164</v>
      </c>
      <c r="AT150" s="18" t="s">
        <v>160</v>
      </c>
      <c r="AU150" s="18" t="s">
        <v>138</v>
      </c>
      <c r="AY150" s="18" t="s">
        <v>159</v>
      </c>
      <c r="BE150" s="105">
        <f>IF(U150="základná",N150,0)</f>
        <v>0</v>
      </c>
      <c r="BF150" s="105">
        <f>IF(U150="znížená",N150,0)</f>
        <v>0</v>
      </c>
      <c r="BG150" s="105">
        <f>IF(U150="zákl. prenesená",N150,0)</f>
        <v>0</v>
      </c>
      <c r="BH150" s="105">
        <f>IF(U150="zníž. prenesená",N150,0)</f>
        <v>0</v>
      </c>
      <c r="BI150" s="105">
        <f>IF(U150="nulová",N150,0)</f>
        <v>0</v>
      </c>
      <c r="BJ150" s="18" t="s">
        <v>138</v>
      </c>
      <c r="BK150" s="168">
        <f>ROUND(L150*K150,3)</f>
        <v>0</v>
      </c>
      <c r="BL150" s="18" t="s">
        <v>164</v>
      </c>
      <c r="BM150" s="18" t="s">
        <v>452</v>
      </c>
    </row>
    <row r="151" spans="2:65" s="1" customFormat="1" ht="16.5" customHeight="1">
      <c r="B151" s="131"/>
      <c r="C151" s="160" t="s">
        <v>77</v>
      </c>
      <c r="D151" s="160" t="s">
        <v>160</v>
      </c>
      <c r="E151" s="161" t="s">
        <v>453</v>
      </c>
      <c r="F151" s="245" t="s">
        <v>454</v>
      </c>
      <c r="G151" s="245"/>
      <c r="H151" s="245"/>
      <c r="I151" s="245"/>
      <c r="J151" s="162" t="s">
        <v>371</v>
      </c>
      <c r="K151" s="163">
        <v>1</v>
      </c>
      <c r="L151" s="231">
        <v>0</v>
      </c>
      <c r="M151" s="231"/>
      <c r="N151" s="246">
        <f>ROUND(L151*K151,3)</f>
        <v>0</v>
      </c>
      <c r="O151" s="246"/>
      <c r="P151" s="246"/>
      <c r="Q151" s="246"/>
      <c r="R151" s="134"/>
      <c r="T151" s="165" t="s">
        <v>5</v>
      </c>
      <c r="U151" s="43" t="s">
        <v>44</v>
      </c>
      <c r="V151" s="35"/>
      <c r="W151" s="166">
        <f>V151*K151</f>
        <v>0</v>
      </c>
      <c r="X151" s="166">
        <v>0</v>
      </c>
      <c r="Y151" s="166">
        <f>X151*K151</f>
        <v>0</v>
      </c>
      <c r="Z151" s="166">
        <v>0</v>
      </c>
      <c r="AA151" s="167">
        <f>Z151*K151</f>
        <v>0</v>
      </c>
      <c r="AR151" s="18" t="s">
        <v>164</v>
      </c>
      <c r="AT151" s="18" t="s">
        <v>160</v>
      </c>
      <c r="AU151" s="18" t="s">
        <v>138</v>
      </c>
      <c r="AY151" s="18" t="s">
        <v>159</v>
      </c>
      <c r="BE151" s="105">
        <f>IF(U151="základná",N151,0)</f>
        <v>0</v>
      </c>
      <c r="BF151" s="105">
        <f>IF(U151="znížená",N151,0)</f>
        <v>0</v>
      </c>
      <c r="BG151" s="105">
        <f>IF(U151="zákl. prenesená",N151,0)</f>
        <v>0</v>
      </c>
      <c r="BH151" s="105">
        <f>IF(U151="zníž. prenesená",N151,0)</f>
        <v>0</v>
      </c>
      <c r="BI151" s="105">
        <f>IF(U151="nulová",N151,0)</f>
        <v>0</v>
      </c>
      <c r="BJ151" s="18" t="s">
        <v>138</v>
      </c>
      <c r="BK151" s="168">
        <f>ROUND(L151*K151,3)</f>
        <v>0</v>
      </c>
      <c r="BL151" s="18" t="s">
        <v>164</v>
      </c>
      <c r="BM151" s="18" t="s">
        <v>455</v>
      </c>
    </row>
    <row r="152" spans="2:65" s="1" customFormat="1" ht="49.9" customHeight="1">
      <c r="B152" s="34"/>
      <c r="C152" s="35"/>
      <c r="D152" s="151" t="s">
        <v>359</v>
      </c>
      <c r="E152" s="35"/>
      <c r="F152" s="35"/>
      <c r="G152" s="35"/>
      <c r="H152" s="35"/>
      <c r="I152" s="35"/>
      <c r="J152" s="35"/>
      <c r="K152" s="35"/>
      <c r="L152" s="35"/>
      <c r="M152" s="35"/>
      <c r="N152" s="243">
        <f t="shared" ref="N152:N157" si="15">BK152</f>
        <v>0</v>
      </c>
      <c r="O152" s="244"/>
      <c r="P152" s="244"/>
      <c r="Q152" s="244"/>
      <c r="R152" s="36"/>
      <c r="T152" s="173"/>
      <c r="U152" s="35"/>
      <c r="V152" s="35"/>
      <c r="W152" s="35"/>
      <c r="X152" s="35"/>
      <c r="Y152" s="35"/>
      <c r="Z152" s="35"/>
      <c r="AA152" s="73"/>
      <c r="AT152" s="18" t="s">
        <v>76</v>
      </c>
      <c r="AU152" s="18" t="s">
        <v>77</v>
      </c>
      <c r="AY152" s="18" t="s">
        <v>360</v>
      </c>
      <c r="BK152" s="168">
        <f>SUM(BK153:BK157)</f>
        <v>0</v>
      </c>
    </row>
    <row r="153" spans="2:65" s="1" customFormat="1" ht="22.35" customHeight="1">
      <c r="B153" s="34"/>
      <c r="C153" s="174" t="s">
        <v>5</v>
      </c>
      <c r="D153" s="174" t="s">
        <v>160</v>
      </c>
      <c r="E153" s="175" t="s">
        <v>5</v>
      </c>
      <c r="F153" s="230" t="s">
        <v>5</v>
      </c>
      <c r="G153" s="230"/>
      <c r="H153" s="230"/>
      <c r="I153" s="230"/>
      <c r="J153" s="176" t="s">
        <v>5</v>
      </c>
      <c r="K153" s="164"/>
      <c r="L153" s="231"/>
      <c r="M153" s="232"/>
      <c r="N153" s="232">
        <f t="shared" si="15"/>
        <v>0</v>
      </c>
      <c r="O153" s="232"/>
      <c r="P153" s="232"/>
      <c r="Q153" s="232"/>
      <c r="R153" s="36"/>
      <c r="T153" s="165" t="s">
        <v>5</v>
      </c>
      <c r="U153" s="177" t="s">
        <v>44</v>
      </c>
      <c r="V153" s="35"/>
      <c r="W153" s="35"/>
      <c r="X153" s="35"/>
      <c r="Y153" s="35"/>
      <c r="Z153" s="35"/>
      <c r="AA153" s="73"/>
      <c r="AT153" s="18" t="s">
        <v>360</v>
      </c>
      <c r="AU153" s="18" t="s">
        <v>85</v>
      </c>
      <c r="AY153" s="18" t="s">
        <v>360</v>
      </c>
      <c r="BE153" s="105">
        <f>IF(U153="základná",N153,0)</f>
        <v>0</v>
      </c>
      <c r="BF153" s="105">
        <f>IF(U153="znížená",N153,0)</f>
        <v>0</v>
      </c>
      <c r="BG153" s="105">
        <f>IF(U153="zákl. prenesená",N153,0)</f>
        <v>0</v>
      </c>
      <c r="BH153" s="105">
        <f>IF(U153="zníž. prenesená",N153,0)</f>
        <v>0</v>
      </c>
      <c r="BI153" s="105">
        <f>IF(U153="nulová",N153,0)</f>
        <v>0</v>
      </c>
      <c r="BJ153" s="18" t="s">
        <v>138</v>
      </c>
      <c r="BK153" s="168">
        <f>L153*K153</f>
        <v>0</v>
      </c>
    </row>
    <row r="154" spans="2:65" s="1" customFormat="1" ht="22.35" customHeight="1">
      <c r="B154" s="34"/>
      <c r="C154" s="174" t="s">
        <v>5</v>
      </c>
      <c r="D154" s="174" t="s">
        <v>160</v>
      </c>
      <c r="E154" s="175" t="s">
        <v>5</v>
      </c>
      <c r="F154" s="230" t="s">
        <v>5</v>
      </c>
      <c r="G154" s="230"/>
      <c r="H154" s="230"/>
      <c r="I154" s="230"/>
      <c r="J154" s="176" t="s">
        <v>5</v>
      </c>
      <c r="K154" s="164"/>
      <c r="L154" s="231"/>
      <c r="M154" s="232"/>
      <c r="N154" s="232">
        <f t="shared" si="15"/>
        <v>0</v>
      </c>
      <c r="O154" s="232"/>
      <c r="P154" s="232"/>
      <c r="Q154" s="232"/>
      <c r="R154" s="36"/>
      <c r="T154" s="165" t="s">
        <v>5</v>
      </c>
      <c r="U154" s="177" t="s">
        <v>44</v>
      </c>
      <c r="V154" s="35"/>
      <c r="W154" s="35"/>
      <c r="X154" s="35"/>
      <c r="Y154" s="35"/>
      <c r="Z154" s="35"/>
      <c r="AA154" s="73"/>
      <c r="AT154" s="18" t="s">
        <v>360</v>
      </c>
      <c r="AU154" s="18" t="s">
        <v>85</v>
      </c>
      <c r="AY154" s="18" t="s">
        <v>360</v>
      </c>
      <c r="BE154" s="105">
        <f>IF(U154="základná",N154,0)</f>
        <v>0</v>
      </c>
      <c r="BF154" s="105">
        <f>IF(U154="znížená",N154,0)</f>
        <v>0</v>
      </c>
      <c r="BG154" s="105">
        <f>IF(U154="zákl. prenesená",N154,0)</f>
        <v>0</v>
      </c>
      <c r="BH154" s="105">
        <f>IF(U154="zníž. prenesená",N154,0)</f>
        <v>0</v>
      </c>
      <c r="BI154" s="105">
        <f>IF(U154="nulová",N154,0)</f>
        <v>0</v>
      </c>
      <c r="BJ154" s="18" t="s">
        <v>138</v>
      </c>
      <c r="BK154" s="168">
        <f>L154*K154</f>
        <v>0</v>
      </c>
    </row>
    <row r="155" spans="2:65" s="1" customFormat="1" ht="22.35" customHeight="1">
      <c r="B155" s="34"/>
      <c r="C155" s="174" t="s">
        <v>5</v>
      </c>
      <c r="D155" s="174" t="s">
        <v>160</v>
      </c>
      <c r="E155" s="175" t="s">
        <v>5</v>
      </c>
      <c r="F155" s="230" t="s">
        <v>5</v>
      </c>
      <c r="G155" s="230"/>
      <c r="H155" s="230"/>
      <c r="I155" s="230"/>
      <c r="J155" s="176" t="s">
        <v>5</v>
      </c>
      <c r="K155" s="164"/>
      <c r="L155" s="231"/>
      <c r="M155" s="232"/>
      <c r="N155" s="232">
        <f t="shared" si="15"/>
        <v>0</v>
      </c>
      <c r="O155" s="232"/>
      <c r="P155" s="232"/>
      <c r="Q155" s="232"/>
      <c r="R155" s="36"/>
      <c r="T155" s="165" t="s">
        <v>5</v>
      </c>
      <c r="U155" s="177" t="s">
        <v>44</v>
      </c>
      <c r="V155" s="35"/>
      <c r="W155" s="35"/>
      <c r="X155" s="35"/>
      <c r="Y155" s="35"/>
      <c r="Z155" s="35"/>
      <c r="AA155" s="73"/>
      <c r="AT155" s="18" t="s">
        <v>360</v>
      </c>
      <c r="AU155" s="18" t="s">
        <v>85</v>
      </c>
      <c r="AY155" s="18" t="s">
        <v>360</v>
      </c>
      <c r="BE155" s="105">
        <f>IF(U155="základná",N155,0)</f>
        <v>0</v>
      </c>
      <c r="BF155" s="105">
        <f>IF(U155="znížená",N155,0)</f>
        <v>0</v>
      </c>
      <c r="BG155" s="105">
        <f>IF(U155="zákl. prenesená",N155,0)</f>
        <v>0</v>
      </c>
      <c r="BH155" s="105">
        <f>IF(U155="zníž. prenesená",N155,0)</f>
        <v>0</v>
      </c>
      <c r="BI155" s="105">
        <f>IF(U155="nulová",N155,0)</f>
        <v>0</v>
      </c>
      <c r="BJ155" s="18" t="s">
        <v>138</v>
      </c>
      <c r="BK155" s="168">
        <f>L155*K155</f>
        <v>0</v>
      </c>
    </row>
    <row r="156" spans="2:65" s="1" customFormat="1" ht="22.35" customHeight="1">
      <c r="B156" s="34"/>
      <c r="C156" s="174" t="s">
        <v>5</v>
      </c>
      <c r="D156" s="174" t="s">
        <v>160</v>
      </c>
      <c r="E156" s="175" t="s">
        <v>5</v>
      </c>
      <c r="F156" s="230" t="s">
        <v>5</v>
      </c>
      <c r="G156" s="230"/>
      <c r="H156" s="230"/>
      <c r="I156" s="230"/>
      <c r="J156" s="176" t="s">
        <v>5</v>
      </c>
      <c r="K156" s="164"/>
      <c r="L156" s="231"/>
      <c r="M156" s="232"/>
      <c r="N156" s="232">
        <f t="shared" si="15"/>
        <v>0</v>
      </c>
      <c r="O156" s="232"/>
      <c r="P156" s="232"/>
      <c r="Q156" s="232"/>
      <c r="R156" s="36"/>
      <c r="T156" s="165" t="s">
        <v>5</v>
      </c>
      <c r="U156" s="177" t="s">
        <v>44</v>
      </c>
      <c r="V156" s="35"/>
      <c r="W156" s="35"/>
      <c r="X156" s="35"/>
      <c r="Y156" s="35"/>
      <c r="Z156" s="35"/>
      <c r="AA156" s="73"/>
      <c r="AT156" s="18" t="s">
        <v>360</v>
      </c>
      <c r="AU156" s="18" t="s">
        <v>85</v>
      </c>
      <c r="AY156" s="18" t="s">
        <v>360</v>
      </c>
      <c r="BE156" s="105">
        <f>IF(U156="základná",N156,0)</f>
        <v>0</v>
      </c>
      <c r="BF156" s="105">
        <f>IF(U156="znížená",N156,0)</f>
        <v>0</v>
      </c>
      <c r="BG156" s="105">
        <f>IF(U156="zákl. prenesená",N156,0)</f>
        <v>0</v>
      </c>
      <c r="BH156" s="105">
        <f>IF(U156="zníž. prenesená",N156,0)</f>
        <v>0</v>
      </c>
      <c r="BI156" s="105">
        <f>IF(U156="nulová",N156,0)</f>
        <v>0</v>
      </c>
      <c r="BJ156" s="18" t="s">
        <v>138</v>
      </c>
      <c r="BK156" s="168">
        <f>L156*K156</f>
        <v>0</v>
      </c>
    </row>
    <row r="157" spans="2:65" s="1" customFormat="1" ht="22.35" customHeight="1">
      <c r="B157" s="34"/>
      <c r="C157" s="174" t="s">
        <v>5</v>
      </c>
      <c r="D157" s="174" t="s">
        <v>160</v>
      </c>
      <c r="E157" s="175" t="s">
        <v>5</v>
      </c>
      <c r="F157" s="230" t="s">
        <v>5</v>
      </c>
      <c r="G157" s="230"/>
      <c r="H157" s="230"/>
      <c r="I157" s="230"/>
      <c r="J157" s="176" t="s">
        <v>5</v>
      </c>
      <c r="K157" s="164"/>
      <c r="L157" s="231"/>
      <c r="M157" s="232"/>
      <c r="N157" s="232">
        <f t="shared" si="15"/>
        <v>0</v>
      </c>
      <c r="O157" s="232"/>
      <c r="P157" s="232"/>
      <c r="Q157" s="232"/>
      <c r="R157" s="36"/>
      <c r="T157" s="165" t="s">
        <v>5</v>
      </c>
      <c r="U157" s="177" t="s">
        <v>44</v>
      </c>
      <c r="V157" s="55"/>
      <c r="W157" s="55"/>
      <c r="X157" s="55"/>
      <c r="Y157" s="55"/>
      <c r="Z157" s="55"/>
      <c r="AA157" s="57"/>
      <c r="AT157" s="18" t="s">
        <v>360</v>
      </c>
      <c r="AU157" s="18" t="s">
        <v>85</v>
      </c>
      <c r="AY157" s="18" t="s">
        <v>360</v>
      </c>
      <c r="BE157" s="105">
        <f>IF(U157="základná",N157,0)</f>
        <v>0</v>
      </c>
      <c r="BF157" s="105">
        <f>IF(U157="znížená",N157,0)</f>
        <v>0</v>
      </c>
      <c r="BG157" s="105">
        <f>IF(U157="zákl. prenesená",N157,0)</f>
        <v>0</v>
      </c>
      <c r="BH157" s="105">
        <f>IF(U157="zníž. prenesená",N157,0)</f>
        <v>0</v>
      </c>
      <c r="BI157" s="105">
        <f>IF(U157="nulová",N157,0)</f>
        <v>0</v>
      </c>
      <c r="BJ157" s="18" t="s">
        <v>138</v>
      </c>
      <c r="BK157" s="168">
        <f>L157*K157</f>
        <v>0</v>
      </c>
    </row>
    <row r="158" spans="2:65" s="1" customFormat="1" ht="6.95" customHeight="1">
      <c r="B158" s="58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60"/>
    </row>
  </sheetData>
  <mergeCells count="17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N119:Q119"/>
    <mergeCell ref="N120:Q120"/>
    <mergeCell ref="N121:Q121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9:I149"/>
    <mergeCell ref="L149:M149"/>
    <mergeCell ref="N149:Q149"/>
    <mergeCell ref="F150:I150"/>
    <mergeCell ref="L150:M150"/>
    <mergeCell ref="N150:Q150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N146:Q146"/>
    <mergeCell ref="H1:K1"/>
    <mergeCell ref="S2:AC2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3:I153"/>
    <mergeCell ref="L153:M153"/>
    <mergeCell ref="N153:Q153"/>
    <mergeCell ref="F154:I154"/>
    <mergeCell ref="L154:M154"/>
    <mergeCell ref="N154:Q154"/>
    <mergeCell ref="N152:Q152"/>
    <mergeCell ref="F148:I148"/>
    <mergeCell ref="L148:M148"/>
    <mergeCell ref="N148:Q148"/>
  </mergeCells>
  <dataValidations count="2">
    <dataValidation type="list" allowBlank="1" showInputMessage="1" showErrorMessage="1" error="Povolené sú hodnoty K, M." sqref="D153:D158" xr:uid="{00000000-0002-0000-0300-000000000000}">
      <formula1>"K, M"</formula1>
    </dataValidation>
    <dataValidation type="list" allowBlank="1" showInputMessage="1" showErrorMessage="1" error="Povolené sú hodnoty základná, znížená, nulová." sqref="U153:U158" xr:uid="{00000000-0002-0000-0300-000001000000}">
      <formula1>"základná, znížená, nulová"</formula1>
    </dataValidation>
  </dataValidations>
  <hyperlinks>
    <hyperlink ref="F1:G1" location="C2" display="1) Krycí list rozpočtu" xr:uid="{00000000-0004-0000-0300-000000000000}"/>
    <hyperlink ref="H1:K1" location="C86" display="2) Rekapitulácia rozpočtu" xr:uid="{00000000-0004-0000-0300-000001000000}"/>
    <hyperlink ref="L1" location="C118" display="3) Rozpočet" xr:uid="{00000000-0004-0000-0300-000002000000}"/>
    <hyperlink ref="S1:T1" location="'Rekapitulácia stavby'!C2" display="Rekapitulácia stavby" xr:uid="{00000000-0004-0000-03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311"/>
  <sheetViews>
    <sheetView showGridLines="0" workbookViewId="0">
      <pane ySplit="1" topLeftCell="A304" activePane="bottomLeft" state="frozen"/>
      <selection pane="bottomLeft" activeCell="C305" sqref="C30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108</v>
      </c>
      <c r="G1" s="13"/>
      <c r="H1" s="229" t="s">
        <v>109</v>
      </c>
      <c r="I1" s="229"/>
      <c r="J1" s="229"/>
      <c r="K1" s="229"/>
      <c r="L1" s="13" t="s">
        <v>110</v>
      </c>
      <c r="M1" s="11"/>
      <c r="N1" s="11"/>
      <c r="O1" s="12" t="s">
        <v>111</v>
      </c>
      <c r="P1" s="11"/>
      <c r="Q1" s="11"/>
      <c r="R1" s="11"/>
      <c r="S1" s="13" t="s">
        <v>112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185" t="s">
        <v>8</v>
      </c>
      <c r="T2" s="186"/>
      <c r="U2" s="186"/>
      <c r="V2" s="186"/>
      <c r="W2" s="186"/>
      <c r="X2" s="186"/>
      <c r="Y2" s="186"/>
      <c r="Z2" s="186"/>
      <c r="AA2" s="186"/>
      <c r="AB2" s="186"/>
      <c r="AC2" s="186"/>
      <c r="AT2" s="18" t="s">
        <v>95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91" t="s">
        <v>113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3"/>
      <c r="T4" s="17" t="s">
        <v>12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50" t="str">
        <f>'Rekapitulácia stavby'!K6</f>
        <v>Sociálne priestory  - Nová  radnica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"/>
      <c r="R6" s="23"/>
    </row>
    <row r="7" spans="1:66" s="1" customFormat="1" ht="32.85" customHeight="1">
      <c r="B7" s="34"/>
      <c r="C7" s="35"/>
      <c r="D7" s="28" t="s">
        <v>114</v>
      </c>
      <c r="E7" s="35"/>
      <c r="F7" s="222" t="s">
        <v>456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5"/>
      <c r="R7" s="36"/>
    </row>
    <row r="8" spans="1:66" s="1" customFormat="1" ht="14.45" customHeight="1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21</v>
      </c>
      <c r="E9" s="35"/>
      <c r="F9" s="27" t="s">
        <v>22</v>
      </c>
      <c r="G9" s="35"/>
      <c r="H9" s="35"/>
      <c r="I9" s="35"/>
      <c r="J9" s="35"/>
      <c r="K9" s="35"/>
      <c r="L9" s="35"/>
      <c r="M9" s="29" t="s">
        <v>23</v>
      </c>
      <c r="N9" s="35"/>
      <c r="O9" s="269" t="str">
        <f>'Rekapitulácia stavby'!AN8</f>
        <v>27. 12. 2019</v>
      </c>
      <c r="P9" s="253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25</v>
      </c>
      <c r="E11" s="35"/>
      <c r="F11" s="35"/>
      <c r="G11" s="35"/>
      <c r="H11" s="35"/>
      <c r="I11" s="35"/>
      <c r="J11" s="35"/>
      <c r="K11" s="35"/>
      <c r="L11" s="35"/>
      <c r="M11" s="29" t="s">
        <v>26</v>
      </c>
      <c r="N11" s="35"/>
      <c r="O11" s="220" t="s">
        <v>5</v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7" t="s">
        <v>27</v>
      </c>
      <c r="F12" s="35"/>
      <c r="G12" s="35"/>
      <c r="H12" s="35"/>
      <c r="I12" s="35"/>
      <c r="J12" s="35"/>
      <c r="K12" s="35"/>
      <c r="L12" s="35"/>
      <c r="M12" s="29" t="s">
        <v>28</v>
      </c>
      <c r="N12" s="35"/>
      <c r="O12" s="220" t="s">
        <v>5</v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29</v>
      </c>
      <c r="E14" s="35"/>
      <c r="F14" s="35"/>
      <c r="G14" s="35"/>
      <c r="H14" s="35"/>
      <c r="I14" s="35"/>
      <c r="J14" s="35"/>
      <c r="K14" s="35"/>
      <c r="L14" s="35"/>
      <c r="M14" s="29" t="s">
        <v>26</v>
      </c>
      <c r="N14" s="35"/>
      <c r="O14" s="270" t="str">
        <f>IF('Rekapitulácia stavby'!AN13="","",'Rekapitulácia stavby'!AN13)</f>
        <v>Vyplň údaj</v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70" t="str">
        <f>IF('Rekapitulácia stavby'!E14="","",'Rekapitulácia stavby'!E14)</f>
        <v>Vyplň údaj</v>
      </c>
      <c r="F15" s="271"/>
      <c r="G15" s="271"/>
      <c r="H15" s="271"/>
      <c r="I15" s="271"/>
      <c r="J15" s="271"/>
      <c r="K15" s="271"/>
      <c r="L15" s="271"/>
      <c r="M15" s="29" t="s">
        <v>28</v>
      </c>
      <c r="N15" s="35"/>
      <c r="O15" s="270" t="str">
        <f>IF('Rekapitulácia stavby'!AN14="","",'Rekapitulácia stavby'!AN14)</f>
        <v>Vyplň údaj</v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31</v>
      </c>
      <c r="E17" s="35"/>
      <c r="F17" s="35"/>
      <c r="G17" s="35"/>
      <c r="H17" s="35"/>
      <c r="I17" s="35"/>
      <c r="J17" s="35"/>
      <c r="K17" s="35"/>
      <c r="L17" s="35"/>
      <c r="M17" s="29" t="s">
        <v>26</v>
      </c>
      <c r="N17" s="35"/>
      <c r="O17" s="220" t="s">
        <v>5</v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7" t="s">
        <v>32</v>
      </c>
      <c r="F18" s="35"/>
      <c r="G18" s="35"/>
      <c r="H18" s="35"/>
      <c r="I18" s="35"/>
      <c r="J18" s="35"/>
      <c r="K18" s="35"/>
      <c r="L18" s="35"/>
      <c r="M18" s="29" t="s">
        <v>28</v>
      </c>
      <c r="N18" s="35"/>
      <c r="O18" s="220" t="s">
        <v>5</v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26</v>
      </c>
      <c r="N20" s="35"/>
      <c r="O20" s="220" t="str">
        <f>IF('Rekapitulácia stavby'!AN19="","",'Rekapitulácia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28</v>
      </c>
      <c r="N21" s="35"/>
      <c r="O21" s="220" t="str">
        <f>IF('Rekapitulácia stavby'!AN20="","",'Rekapitulácia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5" t="s">
        <v>5</v>
      </c>
      <c r="F24" s="225"/>
      <c r="G24" s="225"/>
      <c r="H24" s="225"/>
      <c r="I24" s="225"/>
      <c r="J24" s="225"/>
      <c r="K24" s="225"/>
      <c r="L24" s="22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116</v>
      </c>
      <c r="E27" s="35"/>
      <c r="F27" s="35"/>
      <c r="G27" s="35"/>
      <c r="H27" s="35"/>
      <c r="I27" s="35"/>
      <c r="J27" s="35"/>
      <c r="K27" s="35"/>
      <c r="L27" s="35"/>
      <c r="M27" s="226">
        <f>N88</f>
        <v>0</v>
      </c>
      <c r="N27" s="226"/>
      <c r="O27" s="226"/>
      <c r="P27" s="226"/>
      <c r="Q27" s="35"/>
      <c r="R27" s="36"/>
    </row>
    <row r="28" spans="2:18" s="1" customFormat="1" ht="14.45" customHeight="1">
      <c r="B28" s="34"/>
      <c r="C28" s="35"/>
      <c r="D28" s="33" t="s">
        <v>102</v>
      </c>
      <c r="E28" s="35"/>
      <c r="F28" s="35"/>
      <c r="G28" s="35"/>
      <c r="H28" s="35"/>
      <c r="I28" s="35"/>
      <c r="J28" s="35"/>
      <c r="K28" s="35"/>
      <c r="L28" s="35"/>
      <c r="M28" s="226">
        <f>N102</f>
        <v>0</v>
      </c>
      <c r="N28" s="226"/>
      <c r="O28" s="226"/>
      <c r="P28" s="226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40</v>
      </c>
      <c r="E30" s="35"/>
      <c r="F30" s="35"/>
      <c r="G30" s="35"/>
      <c r="H30" s="35"/>
      <c r="I30" s="35"/>
      <c r="J30" s="35"/>
      <c r="K30" s="35"/>
      <c r="L30" s="35"/>
      <c r="M30" s="268">
        <f>ROUND(M27+M28,2)</f>
        <v>0</v>
      </c>
      <c r="N30" s="252"/>
      <c r="O30" s="252"/>
      <c r="P30" s="252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</v>
      </c>
      <c r="G32" s="117" t="s">
        <v>43</v>
      </c>
      <c r="H32" s="265">
        <f>ROUND((((SUM(BE102:BE109)+SUM(BE127:BE304))+SUM(BE306:BE310))),2)</f>
        <v>0</v>
      </c>
      <c r="I32" s="252"/>
      <c r="J32" s="252"/>
      <c r="K32" s="35"/>
      <c r="L32" s="35"/>
      <c r="M32" s="265">
        <f>ROUND(((ROUND((SUM(BE102:BE109)+SUM(BE127:BE304)), 2)*F32)+SUM(BE306:BE310)*F32),2)</f>
        <v>0</v>
      </c>
      <c r="N32" s="252"/>
      <c r="O32" s="252"/>
      <c r="P32" s="252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0.2</v>
      </c>
      <c r="G33" s="117" t="s">
        <v>43</v>
      </c>
      <c r="H33" s="265">
        <f>ROUND((((SUM(BF102:BF109)+SUM(BF127:BF304))+SUM(BF306:BF310))),2)</f>
        <v>0</v>
      </c>
      <c r="I33" s="252"/>
      <c r="J33" s="252"/>
      <c r="K33" s="35"/>
      <c r="L33" s="35"/>
      <c r="M33" s="265">
        <f>ROUND(((ROUND((SUM(BF102:BF109)+SUM(BF127:BF304)), 2)*F33)+SUM(BF306:BF310)*F33),2)</f>
        <v>0</v>
      </c>
      <c r="N33" s="252"/>
      <c r="O33" s="252"/>
      <c r="P33" s="252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</v>
      </c>
      <c r="G34" s="117" t="s">
        <v>43</v>
      </c>
      <c r="H34" s="265">
        <f>ROUND((((SUM(BG102:BG109)+SUM(BG127:BG304))+SUM(BG306:BG310))),2)</f>
        <v>0</v>
      </c>
      <c r="I34" s="252"/>
      <c r="J34" s="252"/>
      <c r="K34" s="35"/>
      <c r="L34" s="35"/>
      <c r="M34" s="265">
        <v>0</v>
      </c>
      <c r="N34" s="252"/>
      <c r="O34" s="252"/>
      <c r="P34" s="252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0.2</v>
      </c>
      <c r="G35" s="117" t="s">
        <v>43</v>
      </c>
      <c r="H35" s="265">
        <f>ROUND((((SUM(BH102:BH109)+SUM(BH127:BH304))+SUM(BH306:BH310))),2)</f>
        <v>0</v>
      </c>
      <c r="I35" s="252"/>
      <c r="J35" s="252"/>
      <c r="K35" s="35"/>
      <c r="L35" s="35"/>
      <c r="M35" s="265">
        <v>0</v>
      </c>
      <c r="N35" s="252"/>
      <c r="O35" s="252"/>
      <c r="P35" s="252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17" t="s">
        <v>43</v>
      </c>
      <c r="H36" s="265">
        <f>ROUND((((SUM(BI102:BI109)+SUM(BI127:BI304))+SUM(BI306:BI310))),2)</f>
        <v>0</v>
      </c>
      <c r="I36" s="252"/>
      <c r="J36" s="252"/>
      <c r="K36" s="35"/>
      <c r="L36" s="35"/>
      <c r="M36" s="265">
        <v>0</v>
      </c>
      <c r="N36" s="252"/>
      <c r="O36" s="252"/>
      <c r="P36" s="252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48</v>
      </c>
      <c r="E38" s="74"/>
      <c r="F38" s="74"/>
      <c r="G38" s="119" t="s">
        <v>49</v>
      </c>
      <c r="H38" s="120" t="s">
        <v>50</v>
      </c>
      <c r="I38" s="74"/>
      <c r="J38" s="74"/>
      <c r="K38" s="74"/>
      <c r="L38" s="266">
        <f>SUM(M30:M36)</f>
        <v>0</v>
      </c>
      <c r="M38" s="266"/>
      <c r="N38" s="266"/>
      <c r="O38" s="266"/>
      <c r="P38" s="267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91" t="s">
        <v>117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17</v>
      </c>
      <c r="D78" s="35"/>
      <c r="E78" s="35"/>
      <c r="F78" s="250" t="str">
        <f>F6</f>
        <v>Sociálne priestory  - Nová  radnica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5"/>
      <c r="R78" s="36"/>
    </row>
    <row r="79" spans="2:18" s="1" customFormat="1" ht="36.950000000000003" customHeight="1">
      <c r="B79" s="34"/>
      <c r="C79" s="68" t="s">
        <v>114</v>
      </c>
      <c r="D79" s="35"/>
      <c r="E79" s="35"/>
      <c r="F79" s="193" t="str">
        <f>F7</f>
        <v>27-4 - ZTI - Zdravotechnika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21</v>
      </c>
      <c r="D81" s="35"/>
      <c r="E81" s="35"/>
      <c r="F81" s="27" t="str">
        <f>F9</f>
        <v>č.p.69 Staré Mesto ,Bratislava</v>
      </c>
      <c r="G81" s="35"/>
      <c r="H81" s="35"/>
      <c r="I81" s="35"/>
      <c r="J81" s="35"/>
      <c r="K81" s="29" t="s">
        <v>23</v>
      </c>
      <c r="L81" s="35"/>
      <c r="M81" s="253" t="str">
        <f>IF(O9="","",O9)</f>
        <v>27. 12. 2019</v>
      </c>
      <c r="N81" s="253"/>
      <c r="O81" s="253"/>
      <c r="P81" s="253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29" t="s">
        <v>25</v>
      </c>
      <c r="D83" s="35"/>
      <c r="E83" s="35"/>
      <c r="F83" s="27" t="str">
        <f>E12</f>
        <v>Hlavné mesto SR Bratislava ,Primaciáne nám.č.1</v>
      </c>
      <c r="G83" s="35"/>
      <c r="H83" s="35"/>
      <c r="I83" s="35"/>
      <c r="J83" s="35"/>
      <c r="K83" s="29" t="s">
        <v>31</v>
      </c>
      <c r="L83" s="35"/>
      <c r="M83" s="220" t="str">
        <f>E18</f>
        <v>TVAR architekti s.r.o., Karadžičova 41,81107 Brati</v>
      </c>
      <c r="N83" s="220"/>
      <c r="O83" s="220"/>
      <c r="P83" s="220"/>
      <c r="Q83" s="220"/>
      <c r="R83" s="36"/>
    </row>
    <row r="84" spans="2:47" s="1" customFormat="1" ht="14.45" customHeight="1">
      <c r="B84" s="34"/>
      <c r="C84" s="29" t="s">
        <v>29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3" t="s">
        <v>118</v>
      </c>
      <c r="D86" s="264"/>
      <c r="E86" s="264"/>
      <c r="F86" s="264"/>
      <c r="G86" s="264"/>
      <c r="H86" s="113"/>
      <c r="I86" s="113"/>
      <c r="J86" s="113"/>
      <c r="K86" s="113"/>
      <c r="L86" s="113"/>
      <c r="M86" s="113"/>
      <c r="N86" s="263" t="s">
        <v>119</v>
      </c>
      <c r="O86" s="264"/>
      <c r="P86" s="264"/>
      <c r="Q86" s="264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120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06">
        <f>N127</f>
        <v>0</v>
      </c>
      <c r="O88" s="261"/>
      <c r="P88" s="261"/>
      <c r="Q88" s="261"/>
      <c r="R88" s="36"/>
      <c r="AU88" s="18" t="s">
        <v>121</v>
      </c>
    </row>
    <row r="89" spans="2:47" s="6" customFormat="1" ht="24.95" customHeight="1">
      <c r="B89" s="122"/>
      <c r="C89" s="123"/>
      <c r="D89" s="124" t="s">
        <v>122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59">
        <f>N128</f>
        <v>0</v>
      </c>
      <c r="O89" s="260"/>
      <c r="P89" s="260"/>
      <c r="Q89" s="260"/>
      <c r="R89" s="125"/>
    </row>
    <row r="90" spans="2:47" s="7" customFormat="1" ht="19.899999999999999" customHeight="1">
      <c r="B90" s="126"/>
      <c r="C90" s="127"/>
      <c r="D90" s="101" t="s">
        <v>457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88">
        <f>N129</f>
        <v>0</v>
      </c>
      <c r="O90" s="258"/>
      <c r="P90" s="258"/>
      <c r="Q90" s="258"/>
      <c r="R90" s="128"/>
    </row>
    <row r="91" spans="2:47" s="7" customFormat="1" ht="19.899999999999999" customHeight="1">
      <c r="B91" s="126"/>
      <c r="C91" s="127"/>
      <c r="D91" s="101" t="s">
        <v>124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88">
        <f>N131</f>
        <v>0</v>
      </c>
      <c r="O91" s="258"/>
      <c r="P91" s="258"/>
      <c r="Q91" s="258"/>
      <c r="R91" s="128"/>
    </row>
    <row r="92" spans="2:47" s="7" customFormat="1" ht="19.899999999999999" customHeight="1">
      <c r="B92" s="126"/>
      <c r="C92" s="127"/>
      <c r="D92" s="101" t="s">
        <v>125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88">
        <f>N137</f>
        <v>0</v>
      </c>
      <c r="O92" s="258"/>
      <c r="P92" s="258"/>
      <c r="Q92" s="258"/>
      <c r="R92" s="128"/>
    </row>
    <row r="93" spans="2:47" s="7" customFormat="1" ht="19.899999999999999" customHeight="1">
      <c r="B93" s="126"/>
      <c r="C93" s="127"/>
      <c r="D93" s="101" t="s">
        <v>458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88">
        <f>N146</f>
        <v>0</v>
      </c>
      <c r="O93" s="258"/>
      <c r="P93" s="258"/>
      <c r="Q93" s="258"/>
      <c r="R93" s="128"/>
    </row>
    <row r="94" spans="2:47" s="6" customFormat="1" ht="24.95" customHeight="1">
      <c r="B94" s="122"/>
      <c r="C94" s="123"/>
      <c r="D94" s="124" t="s">
        <v>126</v>
      </c>
      <c r="E94" s="123"/>
      <c r="F94" s="123"/>
      <c r="G94" s="123"/>
      <c r="H94" s="123"/>
      <c r="I94" s="123"/>
      <c r="J94" s="123"/>
      <c r="K94" s="123"/>
      <c r="L94" s="123"/>
      <c r="M94" s="123"/>
      <c r="N94" s="259">
        <f>N148</f>
        <v>0</v>
      </c>
      <c r="O94" s="260"/>
      <c r="P94" s="260"/>
      <c r="Q94" s="260"/>
      <c r="R94" s="125"/>
    </row>
    <row r="95" spans="2:47" s="7" customFormat="1" ht="19.899999999999999" customHeight="1">
      <c r="B95" s="126"/>
      <c r="C95" s="127"/>
      <c r="D95" s="101" t="s">
        <v>459</v>
      </c>
      <c r="E95" s="127"/>
      <c r="F95" s="127"/>
      <c r="G95" s="127"/>
      <c r="H95" s="127"/>
      <c r="I95" s="127"/>
      <c r="J95" s="127"/>
      <c r="K95" s="127"/>
      <c r="L95" s="127"/>
      <c r="M95" s="127"/>
      <c r="N95" s="188">
        <f>N149</f>
        <v>0</v>
      </c>
      <c r="O95" s="258"/>
      <c r="P95" s="258"/>
      <c r="Q95" s="258"/>
      <c r="R95" s="128"/>
    </row>
    <row r="96" spans="2:47" s="7" customFormat="1" ht="19.899999999999999" customHeight="1">
      <c r="B96" s="126"/>
      <c r="C96" s="127"/>
      <c r="D96" s="101" t="s">
        <v>460</v>
      </c>
      <c r="E96" s="127"/>
      <c r="F96" s="127"/>
      <c r="G96" s="127"/>
      <c r="H96" s="127"/>
      <c r="I96" s="127"/>
      <c r="J96" s="127"/>
      <c r="K96" s="127"/>
      <c r="L96" s="127"/>
      <c r="M96" s="127"/>
      <c r="N96" s="188">
        <f>N166</f>
        <v>0</v>
      </c>
      <c r="O96" s="258"/>
      <c r="P96" s="258"/>
      <c r="Q96" s="258"/>
      <c r="R96" s="128"/>
    </row>
    <row r="97" spans="2:65" s="7" customFormat="1" ht="19.899999999999999" customHeight="1">
      <c r="B97" s="126"/>
      <c r="C97" s="127"/>
      <c r="D97" s="101" t="s">
        <v>461</v>
      </c>
      <c r="E97" s="127"/>
      <c r="F97" s="127"/>
      <c r="G97" s="127"/>
      <c r="H97" s="127"/>
      <c r="I97" s="127"/>
      <c r="J97" s="127"/>
      <c r="K97" s="127"/>
      <c r="L97" s="127"/>
      <c r="M97" s="127"/>
      <c r="N97" s="188">
        <f>N199</f>
        <v>0</v>
      </c>
      <c r="O97" s="258"/>
      <c r="P97" s="258"/>
      <c r="Q97" s="258"/>
      <c r="R97" s="128"/>
    </row>
    <row r="98" spans="2:65" s="7" customFormat="1" ht="19.899999999999999" customHeight="1">
      <c r="B98" s="126"/>
      <c r="C98" s="127"/>
      <c r="D98" s="101" t="s">
        <v>462</v>
      </c>
      <c r="E98" s="127"/>
      <c r="F98" s="127"/>
      <c r="G98" s="127"/>
      <c r="H98" s="127"/>
      <c r="I98" s="127"/>
      <c r="J98" s="127"/>
      <c r="K98" s="127"/>
      <c r="L98" s="127"/>
      <c r="M98" s="127"/>
      <c r="N98" s="188">
        <f>N228</f>
        <v>0</v>
      </c>
      <c r="O98" s="258"/>
      <c r="P98" s="258"/>
      <c r="Q98" s="258"/>
      <c r="R98" s="128"/>
    </row>
    <row r="99" spans="2:65" s="7" customFormat="1" ht="19.899999999999999" customHeight="1">
      <c r="B99" s="126"/>
      <c r="C99" s="127"/>
      <c r="D99" s="101" t="s">
        <v>463</v>
      </c>
      <c r="E99" s="127"/>
      <c r="F99" s="127"/>
      <c r="G99" s="127"/>
      <c r="H99" s="127"/>
      <c r="I99" s="127"/>
      <c r="J99" s="127"/>
      <c r="K99" s="127"/>
      <c r="L99" s="127"/>
      <c r="M99" s="127"/>
      <c r="N99" s="188">
        <f>N295</f>
        <v>0</v>
      </c>
      <c r="O99" s="258"/>
      <c r="P99" s="258"/>
      <c r="Q99" s="258"/>
      <c r="R99" s="128"/>
    </row>
    <row r="100" spans="2:65" s="6" customFormat="1" ht="21.75" customHeight="1">
      <c r="B100" s="122"/>
      <c r="C100" s="123"/>
      <c r="D100" s="124" t="s">
        <v>134</v>
      </c>
      <c r="E100" s="123"/>
      <c r="F100" s="123"/>
      <c r="G100" s="123"/>
      <c r="H100" s="123"/>
      <c r="I100" s="123"/>
      <c r="J100" s="123"/>
      <c r="K100" s="123"/>
      <c r="L100" s="123"/>
      <c r="M100" s="123"/>
      <c r="N100" s="235">
        <f>N305</f>
        <v>0</v>
      </c>
      <c r="O100" s="260"/>
      <c r="P100" s="260"/>
      <c r="Q100" s="260"/>
      <c r="R100" s="125"/>
    </row>
    <row r="101" spans="2:65" s="1" customFormat="1" ht="21.7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65" s="1" customFormat="1" ht="29.25" customHeight="1">
      <c r="B102" s="34"/>
      <c r="C102" s="121" t="s">
        <v>135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261">
        <f>ROUND(N103+N104+N105+N106+N107+N108,2)</f>
        <v>0</v>
      </c>
      <c r="O102" s="262"/>
      <c r="P102" s="262"/>
      <c r="Q102" s="262"/>
      <c r="R102" s="36"/>
      <c r="T102" s="129"/>
      <c r="U102" s="130" t="s">
        <v>41</v>
      </c>
    </row>
    <row r="103" spans="2:65" s="1" customFormat="1" ht="18" customHeight="1">
      <c r="B103" s="131"/>
      <c r="C103" s="132"/>
      <c r="D103" s="203" t="s">
        <v>136</v>
      </c>
      <c r="E103" s="256"/>
      <c r="F103" s="256"/>
      <c r="G103" s="256"/>
      <c r="H103" s="256"/>
      <c r="I103" s="132"/>
      <c r="J103" s="132"/>
      <c r="K103" s="132"/>
      <c r="L103" s="132"/>
      <c r="M103" s="132"/>
      <c r="N103" s="187">
        <f>ROUND(N88*T103,2)</f>
        <v>0</v>
      </c>
      <c r="O103" s="257"/>
      <c r="P103" s="257"/>
      <c r="Q103" s="257"/>
      <c r="R103" s="134"/>
      <c r="S103" s="135"/>
      <c r="T103" s="136"/>
      <c r="U103" s="137" t="s">
        <v>44</v>
      </c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8" t="s">
        <v>137</v>
      </c>
      <c r="AZ103" s="135"/>
      <c r="BA103" s="135"/>
      <c r="BB103" s="135"/>
      <c r="BC103" s="135"/>
      <c r="BD103" s="135"/>
      <c r="BE103" s="139">
        <f t="shared" ref="BE103:BE108" si="0">IF(U103="základná",N103,0)</f>
        <v>0</v>
      </c>
      <c r="BF103" s="139">
        <f t="shared" ref="BF103:BF108" si="1">IF(U103="znížená",N103,0)</f>
        <v>0</v>
      </c>
      <c r="BG103" s="139">
        <f t="shared" ref="BG103:BG108" si="2">IF(U103="zákl. prenesená",N103,0)</f>
        <v>0</v>
      </c>
      <c r="BH103" s="139">
        <f t="shared" ref="BH103:BH108" si="3">IF(U103="zníž. prenesená",N103,0)</f>
        <v>0</v>
      </c>
      <c r="BI103" s="139">
        <f t="shared" ref="BI103:BI108" si="4">IF(U103="nulová",N103,0)</f>
        <v>0</v>
      </c>
      <c r="BJ103" s="138" t="s">
        <v>138</v>
      </c>
      <c r="BK103" s="135"/>
      <c r="BL103" s="135"/>
      <c r="BM103" s="135"/>
    </row>
    <row r="104" spans="2:65" s="1" customFormat="1" ht="18" customHeight="1">
      <c r="B104" s="131"/>
      <c r="C104" s="132"/>
      <c r="D104" s="203" t="s">
        <v>139</v>
      </c>
      <c r="E104" s="256"/>
      <c r="F104" s="256"/>
      <c r="G104" s="256"/>
      <c r="H104" s="256"/>
      <c r="I104" s="132"/>
      <c r="J104" s="132"/>
      <c r="K104" s="132"/>
      <c r="L104" s="132"/>
      <c r="M104" s="132"/>
      <c r="N104" s="187">
        <f>ROUND(N88*T104,2)</f>
        <v>0</v>
      </c>
      <c r="O104" s="257"/>
      <c r="P104" s="257"/>
      <c r="Q104" s="257"/>
      <c r="R104" s="134"/>
      <c r="S104" s="135"/>
      <c r="T104" s="136"/>
      <c r="U104" s="137" t="s">
        <v>44</v>
      </c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8" t="s">
        <v>137</v>
      </c>
      <c r="AZ104" s="135"/>
      <c r="BA104" s="135"/>
      <c r="BB104" s="135"/>
      <c r="BC104" s="135"/>
      <c r="BD104" s="135"/>
      <c r="BE104" s="139">
        <f t="shared" si="0"/>
        <v>0</v>
      </c>
      <c r="BF104" s="139">
        <f t="shared" si="1"/>
        <v>0</v>
      </c>
      <c r="BG104" s="139">
        <f t="shared" si="2"/>
        <v>0</v>
      </c>
      <c r="BH104" s="139">
        <f t="shared" si="3"/>
        <v>0</v>
      </c>
      <c r="BI104" s="139">
        <f t="shared" si="4"/>
        <v>0</v>
      </c>
      <c r="BJ104" s="138" t="s">
        <v>138</v>
      </c>
      <c r="BK104" s="135"/>
      <c r="BL104" s="135"/>
      <c r="BM104" s="135"/>
    </row>
    <row r="105" spans="2:65" s="1" customFormat="1" ht="18" customHeight="1">
      <c r="B105" s="131"/>
      <c r="C105" s="132"/>
      <c r="D105" s="203" t="s">
        <v>140</v>
      </c>
      <c r="E105" s="256"/>
      <c r="F105" s="256"/>
      <c r="G105" s="256"/>
      <c r="H105" s="256"/>
      <c r="I105" s="132"/>
      <c r="J105" s="132"/>
      <c r="K105" s="132"/>
      <c r="L105" s="132"/>
      <c r="M105" s="132"/>
      <c r="N105" s="187">
        <f>ROUND(N88*T105,2)</f>
        <v>0</v>
      </c>
      <c r="O105" s="257"/>
      <c r="P105" s="257"/>
      <c r="Q105" s="257"/>
      <c r="R105" s="134"/>
      <c r="S105" s="135"/>
      <c r="T105" s="136"/>
      <c r="U105" s="137" t="s">
        <v>44</v>
      </c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8" t="s">
        <v>137</v>
      </c>
      <c r="AZ105" s="135"/>
      <c r="BA105" s="135"/>
      <c r="BB105" s="135"/>
      <c r="BC105" s="135"/>
      <c r="BD105" s="135"/>
      <c r="BE105" s="139">
        <f t="shared" si="0"/>
        <v>0</v>
      </c>
      <c r="BF105" s="139">
        <f t="shared" si="1"/>
        <v>0</v>
      </c>
      <c r="BG105" s="139">
        <f t="shared" si="2"/>
        <v>0</v>
      </c>
      <c r="BH105" s="139">
        <f t="shared" si="3"/>
        <v>0</v>
      </c>
      <c r="BI105" s="139">
        <f t="shared" si="4"/>
        <v>0</v>
      </c>
      <c r="BJ105" s="138" t="s">
        <v>138</v>
      </c>
      <c r="BK105" s="135"/>
      <c r="BL105" s="135"/>
      <c r="BM105" s="135"/>
    </row>
    <row r="106" spans="2:65" s="1" customFormat="1" ht="18" customHeight="1">
      <c r="B106" s="131"/>
      <c r="C106" s="132"/>
      <c r="D106" s="203" t="s">
        <v>141</v>
      </c>
      <c r="E106" s="256"/>
      <c r="F106" s="256"/>
      <c r="G106" s="256"/>
      <c r="H106" s="256"/>
      <c r="I106" s="132"/>
      <c r="J106" s="132"/>
      <c r="K106" s="132"/>
      <c r="L106" s="132"/>
      <c r="M106" s="132"/>
      <c r="N106" s="187">
        <f>ROUND(N88*T106,2)</f>
        <v>0</v>
      </c>
      <c r="O106" s="257"/>
      <c r="P106" s="257"/>
      <c r="Q106" s="257"/>
      <c r="R106" s="134"/>
      <c r="S106" s="135"/>
      <c r="T106" s="136"/>
      <c r="U106" s="137" t="s">
        <v>44</v>
      </c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8" t="s">
        <v>137</v>
      </c>
      <c r="AZ106" s="135"/>
      <c r="BA106" s="135"/>
      <c r="BB106" s="135"/>
      <c r="BC106" s="135"/>
      <c r="BD106" s="135"/>
      <c r="BE106" s="139">
        <f t="shared" si="0"/>
        <v>0</v>
      </c>
      <c r="BF106" s="139">
        <f t="shared" si="1"/>
        <v>0</v>
      </c>
      <c r="BG106" s="139">
        <f t="shared" si="2"/>
        <v>0</v>
      </c>
      <c r="BH106" s="139">
        <f t="shared" si="3"/>
        <v>0</v>
      </c>
      <c r="BI106" s="139">
        <f t="shared" si="4"/>
        <v>0</v>
      </c>
      <c r="BJ106" s="138" t="s">
        <v>138</v>
      </c>
      <c r="BK106" s="135"/>
      <c r="BL106" s="135"/>
      <c r="BM106" s="135"/>
    </row>
    <row r="107" spans="2:65" s="1" customFormat="1" ht="18" customHeight="1">
      <c r="B107" s="131"/>
      <c r="C107" s="132"/>
      <c r="D107" s="203" t="s">
        <v>142</v>
      </c>
      <c r="E107" s="256"/>
      <c r="F107" s="256"/>
      <c r="G107" s="256"/>
      <c r="H107" s="256"/>
      <c r="I107" s="132"/>
      <c r="J107" s="132"/>
      <c r="K107" s="132"/>
      <c r="L107" s="132"/>
      <c r="M107" s="132"/>
      <c r="N107" s="187">
        <f>ROUND(N88*T107,2)</f>
        <v>0</v>
      </c>
      <c r="O107" s="257"/>
      <c r="P107" s="257"/>
      <c r="Q107" s="257"/>
      <c r="R107" s="134"/>
      <c r="S107" s="135"/>
      <c r="T107" s="136"/>
      <c r="U107" s="137" t="s">
        <v>44</v>
      </c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5"/>
      <c r="AV107" s="135"/>
      <c r="AW107" s="135"/>
      <c r="AX107" s="135"/>
      <c r="AY107" s="138" t="s">
        <v>137</v>
      </c>
      <c r="AZ107" s="135"/>
      <c r="BA107" s="135"/>
      <c r="BB107" s="135"/>
      <c r="BC107" s="135"/>
      <c r="BD107" s="135"/>
      <c r="BE107" s="139">
        <f t="shared" si="0"/>
        <v>0</v>
      </c>
      <c r="BF107" s="139">
        <f t="shared" si="1"/>
        <v>0</v>
      </c>
      <c r="BG107" s="139">
        <f t="shared" si="2"/>
        <v>0</v>
      </c>
      <c r="BH107" s="139">
        <f t="shared" si="3"/>
        <v>0</v>
      </c>
      <c r="BI107" s="139">
        <f t="shared" si="4"/>
        <v>0</v>
      </c>
      <c r="BJ107" s="138" t="s">
        <v>138</v>
      </c>
      <c r="BK107" s="135"/>
      <c r="BL107" s="135"/>
      <c r="BM107" s="135"/>
    </row>
    <row r="108" spans="2:65" s="1" customFormat="1" ht="18" customHeight="1">
      <c r="B108" s="131"/>
      <c r="C108" s="132"/>
      <c r="D108" s="133" t="s">
        <v>143</v>
      </c>
      <c r="E108" s="132"/>
      <c r="F108" s="132"/>
      <c r="G108" s="132"/>
      <c r="H108" s="132"/>
      <c r="I108" s="132"/>
      <c r="J108" s="132"/>
      <c r="K108" s="132"/>
      <c r="L108" s="132"/>
      <c r="M108" s="132"/>
      <c r="N108" s="187">
        <f>ROUND(N88*T108,2)</f>
        <v>0</v>
      </c>
      <c r="O108" s="257"/>
      <c r="P108" s="257"/>
      <c r="Q108" s="257"/>
      <c r="R108" s="134"/>
      <c r="S108" s="135"/>
      <c r="T108" s="140"/>
      <c r="U108" s="141" t="s">
        <v>44</v>
      </c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5"/>
      <c r="AV108" s="135"/>
      <c r="AW108" s="135"/>
      <c r="AX108" s="135"/>
      <c r="AY108" s="138" t="s">
        <v>144</v>
      </c>
      <c r="AZ108" s="135"/>
      <c r="BA108" s="135"/>
      <c r="BB108" s="135"/>
      <c r="BC108" s="135"/>
      <c r="BD108" s="135"/>
      <c r="BE108" s="139">
        <f t="shared" si="0"/>
        <v>0</v>
      </c>
      <c r="BF108" s="139">
        <f t="shared" si="1"/>
        <v>0</v>
      </c>
      <c r="BG108" s="139">
        <f t="shared" si="2"/>
        <v>0</v>
      </c>
      <c r="BH108" s="139">
        <f t="shared" si="3"/>
        <v>0</v>
      </c>
      <c r="BI108" s="139">
        <f t="shared" si="4"/>
        <v>0</v>
      </c>
      <c r="BJ108" s="138" t="s">
        <v>138</v>
      </c>
      <c r="BK108" s="135"/>
      <c r="BL108" s="135"/>
      <c r="BM108" s="135"/>
    </row>
    <row r="109" spans="2:65" s="1" customForma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5" s="1" customFormat="1" ht="29.25" customHeight="1">
      <c r="B110" s="34"/>
      <c r="C110" s="112" t="s">
        <v>107</v>
      </c>
      <c r="D110" s="113"/>
      <c r="E110" s="113"/>
      <c r="F110" s="113"/>
      <c r="G110" s="113"/>
      <c r="H110" s="113"/>
      <c r="I110" s="113"/>
      <c r="J110" s="113"/>
      <c r="K110" s="113"/>
      <c r="L110" s="184">
        <f>ROUND(SUM(N88+N102),2)</f>
        <v>0</v>
      </c>
      <c r="M110" s="184"/>
      <c r="N110" s="184"/>
      <c r="O110" s="184"/>
      <c r="P110" s="184"/>
      <c r="Q110" s="184"/>
      <c r="R110" s="36"/>
    </row>
    <row r="111" spans="2:65" s="1" customFormat="1" ht="6.95" customHeight="1"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60"/>
    </row>
    <row r="115" spans="2:63" s="1" customFormat="1" ht="6.95" customHeight="1"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3"/>
    </row>
    <row r="116" spans="2:63" s="1" customFormat="1" ht="36.950000000000003" customHeight="1">
      <c r="B116" s="34"/>
      <c r="C116" s="191" t="s">
        <v>145</v>
      </c>
      <c r="D116" s="252"/>
      <c r="E116" s="252"/>
      <c r="F116" s="252"/>
      <c r="G116" s="252"/>
      <c r="H116" s="252"/>
      <c r="I116" s="252"/>
      <c r="J116" s="252"/>
      <c r="K116" s="252"/>
      <c r="L116" s="252"/>
      <c r="M116" s="252"/>
      <c r="N116" s="252"/>
      <c r="O116" s="252"/>
      <c r="P116" s="252"/>
      <c r="Q116" s="252"/>
      <c r="R116" s="36"/>
    </row>
    <row r="117" spans="2:63" s="1" customFormat="1" ht="6.9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3" s="1" customFormat="1" ht="30" customHeight="1">
      <c r="B118" s="34"/>
      <c r="C118" s="29" t="s">
        <v>17</v>
      </c>
      <c r="D118" s="35"/>
      <c r="E118" s="35"/>
      <c r="F118" s="250" t="str">
        <f>F6</f>
        <v>Sociálne priestory  - Nová  radnica</v>
      </c>
      <c r="G118" s="251"/>
      <c r="H118" s="251"/>
      <c r="I118" s="251"/>
      <c r="J118" s="251"/>
      <c r="K118" s="251"/>
      <c r="L118" s="251"/>
      <c r="M118" s="251"/>
      <c r="N118" s="251"/>
      <c r="O118" s="251"/>
      <c r="P118" s="251"/>
      <c r="Q118" s="35"/>
      <c r="R118" s="36"/>
    </row>
    <row r="119" spans="2:63" s="1" customFormat="1" ht="36.950000000000003" customHeight="1">
      <c r="B119" s="34"/>
      <c r="C119" s="68" t="s">
        <v>114</v>
      </c>
      <c r="D119" s="35"/>
      <c r="E119" s="35"/>
      <c r="F119" s="193" t="str">
        <f>F7</f>
        <v>27-4 - ZTI - Zdravotechnika</v>
      </c>
      <c r="G119" s="252"/>
      <c r="H119" s="252"/>
      <c r="I119" s="252"/>
      <c r="J119" s="252"/>
      <c r="K119" s="252"/>
      <c r="L119" s="252"/>
      <c r="M119" s="252"/>
      <c r="N119" s="252"/>
      <c r="O119" s="252"/>
      <c r="P119" s="252"/>
      <c r="Q119" s="35"/>
      <c r="R119" s="36"/>
    </row>
    <row r="120" spans="2:63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3" s="1" customFormat="1" ht="18" customHeight="1">
      <c r="B121" s="34"/>
      <c r="C121" s="29" t="s">
        <v>21</v>
      </c>
      <c r="D121" s="35"/>
      <c r="E121" s="35"/>
      <c r="F121" s="27" t="str">
        <f>F9</f>
        <v>č.p.69 Staré Mesto ,Bratislava</v>
      </c>
      <c r="G121" s="35"/>
      <c r="H121" s="35"/>
      <c r="I121" s="35"/>
      <c r="J121" s="35"/>
      <c r="K121" s="29" t="s">
        <v>23</v>
      </c>
      <c r="L121" s="35"/>
      <c r="M121" s="253" t="str">
        <f>IF(O9="","",O9)</f>
        <v>27. 12. 2019</v>
      </c>
      <c r="N121" s="253"/>
      <c r="O121" s="253"/>
      <c r="P121" s="253"/>
      <c r="Q121" s="35"/>
      <c r="R121" s="36"/>
    </row>
    <row r="122" spans="2:63" s="1" customFormat="1" ht="6.9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3" s="1" customFormat="1" ht="15">
      <c r="B123" s="34"/>
      <c r="C123" s="29" t="s">
        <v>25</v>
      </c>
      <c r="D123" s="35"/>
      <c r="E123" s="35"/>
      <c r="F123" s="27" t="str">
        <f>E12</f>
        <v>Hlavné mesto SR Bratislava ,Primaciáne nám.č.1</v>
      </c>
      <c r="G123" s="35"/>
      <c r="H123" s="35"/>
      <c r="I123" s="35"/>
      <c r="J123" s="35"/>
      <c r="K123" s="29" t="s">
        <v>31</v>
      </c>
      <c r="L123" s="35"/>
      <c r="M123" s="220" t="str">
        <f>E18</f>
        <v>TVAR architekti s.r.o., Karadžičova 41,81107 Brati</v>
      </c>
      <c r="N123" s="220"/>
      <c r="O123" s="220"/>
      <c r="P123" s="220"/>
      <c r="Q123" s="220"/>
      <c r="R123" s="36"/>
    </row>
    <row r="124" spans="2:63" s="1" customFormat="1" ht="14.45" customHeight="1">
      <c r="B124" s="34"/>
      <c r="C124" s="29" t="s">
        <v>29</v>
      </c>
      <c r="D124" s="35"/>
      <c r="E124" s="35"/>
      <c r="F124" s="27" t="str">
        <f>IF(E15="","",E15)</f>
        <v>Vyplň údaj</v>
      </c>
      <c r="G124" s="35"/>
      <c r="H124" s="35"/>
      <c r="I124" s="35"/>
      <c r="J124" s="35"/>
      <c r="K124" s="29" t="s">
        <v>35</v>
      </c>
      <c r="L124" s="35"/>
      <c r="M124" s="220" t="str">
        <f>E21</f>
        <v xml:space="preserve"> </v>
      </c>
      <c r="N124" s="220"/>
      <c r="O124" s="220"/>
      <c r="P124" s="220"/>
      <c r="Q124" s="220"/>
      <c r="R124" s="36"/>
    </row>
    <row r="125" spans="2:63" s="1" customFormat="1" ht="10.35" customHeight="1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6"/>
    </row>
    <row r="126" spans="2:63" s="8" customFormat="1" ht="29.25" customHeight="1">
      <c r="B126" s="142"/>
      <c r="C126" s="143" t="s">
        <v>146</v>
      </c>
      <c r="D126" s="144" t="s">
        <v>147</v>
      </c>
      <c r="E126" s="144" t="s">
        <v>59</v>
      </c>
      <c r="F126" s="254" t="s">
        <v>148</v>
      </c>
      <c r="G126" s="254"/>
      <c r="H126" s="254"/>
      <c r="I126" s="254"/>
      <c r="J126" s="144" t="s">
        <v>149</v>
      </c>
      <c r="K126" s="144" t="s">
        <v>150</v>
      </c>
      <c r="L126" s="254" t="s">
        <v>151</v>
      </c>
      <c r="M126" s="254"/>
      <c r="N126" s="254" t="s">
        <v>119</v>
      </c>
      <c r="O126" s="254"/>
      <c r="P126" s="254"/>
      <c r="Q126" s="255"/>
      <c r="R126" s="145"/>
      <c r="T126" s="75" t="s">
        <v>152</v>
      </c>
      <c r="U126" s="76" t="s">
        <v>41</v>
      </c>
      <c r="V126" s="76" t="s">
        <v>153</v>
      </c>
      <c r="W126" s="76" t="s">
        <v>154</v>
      </c>
      <c r="X126" s="76" t="s">
        <v>155</v>
      </c>
      <c r="Y126" s="76" t="s">
        <v>156</v>
      </c>
      <c r="Z126" s="76" t="s">
        <v>157</v>
      </c>
      <c r="AA126" s="77" t="s">
        <v>158</v>
      </c>
    </row>
    <row r="127" spans="2:63" s="1" customFormat="1" ht="29.25" customHeight="1">
      <c r="B127" s="34"/>
      <c r="C127" s="79" t="s">
        <v>116</v>
      </c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233">
        <f>BK127</f>
        <v>0</v>
      </c>
      <c r="O127" s="234"/>
      <c r="P127" s="234"/>
      <c r="Q127" s="234"/>
      <c r="R127" s="36"/>
      <c r="T127" s="78"/>
      <c r="U127" s="50"/>
      <c r="V127" s="50"/>
      <c r="W127" s="146">
        <f>W128+W148+W305</f>
        <v>0</v>
      </c>
      <c r="X127" s="50"/>
      <c r="Y127" s="146">
        <f>Y128+Y148+Y305</f>
        <v>0</v>
      </c>
      <c r="Z127" s="50"/>
      <c r="AA127" s="147">
        <f>AA128+AA148+AA305</f>
        <v>0</v>
      </c>
      <c r="AT127" s="18" t="s">
        <v>76</v>
      </c>
      <c r="AU127" s="18" t="s">
        <v>121</v>
      </c>
      <c r="BK127" s="148">
        <f>BK128+BK148+BK305</f>
        <v>0</v>
      </c>
    </row>
    <row r="128" spans="2:63" s="9" customFormat="1" ht="37.35" customHeight="1">
      <c r="B128" s="149"/>
      <c r="C128" s="150"/>
      <c r="D128" s="151" t="s">
        <v>122</v>
      </c>
      <c r="E128" s="151"/>
      <c r="F128" s="151"/>
      <c r="G128" s="151"/>
      <c r="H128" s="151"/>
      <c r="I128" s="151"/>
      <c r="J128" s="151"/>
      <c r="K128" s="151"/>
      <c r="L128" s="151"/>
      <c r="M128" s="151"/>
      <c r="N128" s="235">
        <f>BK128</f>
        <v>0</v>
      </c>
      <c r="O128" s="236"/>
      <c r="P128" s="236"/>
      <c r="Q128" s="236"/>
      <c r="R128" s="152"/>
      <c r="T128" s="153"/>
      <c r="U128" s="150"/>
      <c r="V128" s="150"/>
      <c r="W128" s="154">
        <f>W129+W131+W137+W146</f>
        <v>0</v>
      </c>
      <c r="X128" s="150"/>
      <c r="Y128" s="154">
        <f>Y129+Y131+Y137+Y146</f>
        <v>0</v>
      </c>
      <c r="Z128" s="150"/>
      <c r="AA128" s="155">
        <f>AA129+AA131+AA137+AA146</f>
        <v>0</v>
      </c>
      <c r="AR128" s="156" t="s">
        <v>85</v>
      </c>
      <c r="AT128" s="157" t="s">
        <v>76</v>
      </c>
      <c r="AU128" s="157" t="s">
        <v>77</v>
      </c>
      <c r="AY128" s="156" t="s">
        <v>159</v>
      </c>
      <c r="BK128" s="158">
        <f>BK129+BK131+BK137+BK146</f>
        <v>0</v>
      </c>
    </row>
    <row r="129" spans="2:65" s="9" customFormat="1" ht="19.899999999999999" customHeight="1">
      <c r="B129" s="149"/>
      <c r="C129" s="150"/>
      <c r="D129" s="159" t="s">
        <v>457</v>
      </c>
      <c r="E129" s="159"/>
      <c r="F129" s="159"/>
      <c r="G129" s="159"/>
      <c r="H129" s="159"/>
      <c r="I129" s="159"/>
      <c r="J129" s="159"/>
      <c r="K129" s="159"/>
      <c r="L129" s="159"/>
      <c r="M129" s="159"/>
      <c r="N129" s="237">
        <f>BK129</f>
        <v>0</v>
      </c>
      <c r="O129" s="238"/>
      <c r="P129" s="238"/>
      <c r="Q129" s="238"/>
      <c r="R129" s="152"/>
      <c r="T129" s="153"/>
      <c r="U129" s="150"/>
      <c r="V129" s="150"/>
      <c r="W129" s="154">
        <f>W130</f>
        <v>0</v>
      </c>
      <c r="X129" s="150"/>
      <c r="Y129" s="154">
        <f>Y130</f>
        <v>0</v>
      </c>
      <c r="Z129" s="150"/>
      <c r="AA129" s="155">
        <f>AA130</f>
        <v>0</v>
      </c>
      <c r="AR129" s="156" t="s">
        <v>85</v>
      </c>
      <c r="AT129" s="157" t="s">
        <v>76</v>
      </c>
      <c r="AU129" s="157" t="s">
        <v>85</v>
      </c>
      <c r="AY129" s="156" t="s">
        <v>159</v>
      </c>
      <c r="BK129" s="158">
        <f>BK130</f>
        <v>0</v>
      </c>
    </row>
    <row r="130" spans="2:65" s="1" customFormat="1" ht="38.25" customHeight="1">
      <c r="B130" s="131"/>
      <c r="C130" s="160" t="s">
        <v>85</v>
      </c>
      <c r="D130" s="160" t="s">
        <v>160</v>
      </c>
      <c r="E130" s="161" t="s">
        <v>464</v>
      </c>
      <c r="F130" s="245" t="s">
        <v>465</v>
      </c>
      <c r="G130" s="245"/>
      <c r="H130" s="245"/>
      <c r="I130" s="245"/>
      <c r="J130" s="162" t="s">
        <v>163</v>
      </c>
      <c r="K130" s="163">
        <v>23</v>
      </c>
      <c r="L130" s="231">
        <v>0</v>
      </c>
      <c r="M130" s="231"/>
      <c r="N130" s="246">
        <f>ROUND(L130*K130,3)</f>
        <v>0</v>
      </c>
      <c r="O130" s="246"/>
      <c r="P130" s="246"/>
      <c r="Q130" s="246"/>
      <c r="R130" s="134"/>
      <c r="T130" s="165" t="s">
        <v>5</v>
      </c>
      <c r="U130" s="43" t="s">
        <v>44</v>
      </c>
      <c r="V130" s="35"/>
      <c r="W130" s="166">
        <f>V130*K130</f>
        <v>0</v>
      </c>
      <c r="X130" s="166">
        <v>0</v>
      </c>
      <c r="Y130" s="166">
        <f>X130*K130</f>
        <v>0</v>
      </c>
      <c r="Z130" s="166">
        <v>0</v>
      </c>
      <c r="AA130" s="167">
        <f>Z130*K130</f>
        <v>0</v>
      </c>
      <c r="AR130" s="18" t="s">
        <v>164</v>
      </c>
      <c r="AT130" s="18" t="s">
        <v>160</v>
      </c>
      <c r="AU130" s="18" t="s">
        <v>138</v>
      </c>
      <c r="AY130" s="18" t="s">
        <v>159</v>
      </c>
      <c r="BE130" s="105">
        <f>IF(U130="základná",N130,0)</f>
        <v>0</v>
      </c>
      <c r="BF130" s="105">
        <f>IF(U130="znížená",N130,0)</f>
        <v>0</v>
      </c>
      <c r="BG130" s="105">
        <f>IF(U130="zákl. prenesená",N130,0)</f>
        <v>0</v>
      </c>
      <c r="BH130" s="105">
        <f>IF(U130="zníž. prenesená",N130,0)</f>
        <v>0</v>
      </c>
      <c r="BI130" s="105">
        <f>IF(U130="nulová",N130,0)</f>
        <v>0</v>
      </c>
      <c r="BJ130" s="18" t="s">
        <v>138</v>
      </c>
      <c r="BK130" s="168">
        <f>ROUND(L130*K130,3)</f>
        <v>0</v>
      </c>
      <c r="BL130" s="18" t="s">
        <v>164</v>
      </c>
      <c r="BM130" s="18" t="s">
        <v>138</v>
      </c>
    </row>
    <row r="131" spans="2:65" s="9" customFormat="1" ht="29.85" customHeight="1">
      <c r="B131" s="149"/>
      <c r="C131" s="150"/>
      <c r="D131" s="159" t="s">
        <v>124</v>
      </c>
      <c r="E131" s="159"/>
      <c r="F131" s="159"/>
      <c r="G131" s="159"/>
      <c r="H131" s="159"/>
      <c r="I131" s="159"/>
      <c r="J131" s="159"/>
      <c r="K131" s="159"/>
      <c r="L131" s="159"/>
      <c r="M131" s="159"/>
      <c r="N131" s="239">
        <f>BK131</f>
        <v>0</v>
      </c>
      <c r="O131" s="240"/>
      <c r="P131" s="240"/>
      <c r="Q131" s="240"/>
      <c r="R131" s="152"/>
      <c r="T131" s="153"/>
      <c r="U131" s="150"/>
      <c r="V131" s="150"/>
      <c r="W131" s="154">
        <f>SUM(W132:W136)</f>
        <v>0</v>
      </c>
      <c r="X131" s="150"/>
      <c r="Y131" s="154">
        <f>SUM(Y132:Y136)</f>
        <v>0</v>
      </c>
      <c r="Z131" s="150"/>
      <c r="AA131" s="155">
        <f>SUM(AA132:AA136)</f>
        <v>0</v>
      </c>
      <c r="AR131" s="156" t="s">
        <v>85</v>
      </c>
      <c r="AT131" s="157" t="s">
        <v>76</v>
      </c>
      <c r="AU131" s="157" t="s">
        <v>85</v>
      </c>
      <c r="AY131" s="156" t="s">
        <v>159</v>
      </c>
      <c r="BK131" s="158">
        <f>SUM(BK132:BK136)</f>
        <v>0</v>
      </c>
    </row>
    <row r="132" spans="2:65" s="1" customFormat="1" ht="38.25" customHeight="1">
      <c r="B132" s="131"/>
      <c r="C132" s="160" t="s">
        <v>138</v>
      </c>
      <c r="D132" s="160" t="s">
        <v>160</v>
      </c>
      <c r="E132" s="161" t="s">
        <v>466</v>
      </c>
      <c r="F132" s="245" t="s">
        <v>467</v>
      </c>
      <c r="G132" s="245"/>
      <c r="H132" s="245"/>
      <c r="I132" s="245"/>
      <c r="J132" s="162" t="s">
        <v>168</v>
      </c>
      <c r="K132" s="163">
        <v>4</v>
      </c>
      <c r="L132" s="231">
        <v>0</v>
      </c>
      <c r="M132" s="231"/>
      <c r="N132" s="246">
        <f>ROUND(L132*K132,3)</f>
        <v>0</v>
      </c>
      <c r="O132" s="246"/>
      <c r="P132" s="246"/>
      <c r="Q132" s="246"/>
      <c r="R132" s="134"/>
      <c r="T132" s="165" t="s">
        <v>5</v>
      </c>
      <c r="U132" s="43" t="s">
        <v>44</v>
      </c>
      <c r="V132" s="35"/>
      <c r="W132" s="166">
        <f>V132*K132</f>
        <v>0</v>
      </c>
      <c r="X132" s="166">
        <v>0</v>
      </c>
      <c r="Y132" s="166">
        <f>X132*K132</f>
        <v>0</v>
      </c>
      <c r="Z132" s="166">
        <v>0</v>
      </c>
      <c r="AA132" s="167">
        <f>Z132*K132</f>
        <v>0</v>
      </c>
      <c r="AR132" s="18" t="s">
        <v>164</v>
      </c>
      <c r="AT132" s="18" t="s">
        <v>160</v>
      </c>
      <c r="AU132" s="18" t="s">
        <v>138</v>
      </c>
      <c r="AY132" s="18" t="s">
        <v>159</v>
      </c>
      <c r="BE132" s="105">
        <f>IF(U132="základná",N132,0)</f>
        <v>0</v>
      </c>
      <c r="BF132" s="105">
        <f>IF(U132="znížená",N132,0)</f>
        <v>0</v>
      </c>
      <c r="BG132" s="105">
        <f>IF(U132="zákl. prenesená",N132,0)</f>
        <v>0</v>
      </c>
      <c r="BH132" s="105">
        <f>IF(U132="zníž. prenesená",N132,0)</f>
        <v>0</v>
      </c>
      <c r="BI132" s="105">
        <f>IF(U132="nulová",N132,0)</f>
        <v>0</v>
      </c>
      <c r="BJ132" s="18" t="s">
        <v>138</v>
      </c>
      <c r="BK132" s="168">
        <f>ROUND(L132*K132,3)</f>
        <v>0</v>
      </c>
      <c r="BL132" s="18" t="s">
        <v>164</v>
      </c>
      <c r="BM132" s="18" t="s">
        <v>164</v>
      </c>
    </row>
    <row r="133" spans="2:65" s="1" customFormat="1" ht="38.25" customHeight="1">
      <c r="B133" s="131"/>
      <c r="C133" s="160" t="s">
        <v>170</v>
      </c>
      <c r="D133" s="160" t="s">
        <v>160</v>
      </c>
      <c r="E133" s="161" t="s">
        <v>468</v>
      </c>
      <c r="F133" s="245" t="s">
        <v>469</v>
      </c>
      <c r="G133" s="245"/>
      <c r="H133" s="245"/>
      <c r="I133" s="245"/>
      <c r="J133" s="162" t="s">
        <v>163</v>
      </c>
      <c r="K133" s="163">
        <v>23</v>
      </c>
      <c r="L133" s="231">
        <v>0</v>
      </c>
      <c r="M133" s="231"/>
      <c r="N133" s="246">
        <f>ROUND(L133*K133,3)</f>
        <v>0</v>
      </c>
      <c r="O133" s="246"/>
      <c r="P133" s="246"/>
      <c r="Q133" s="246"/>
      <c r="R133" s="134"/>
      <c r="T133" s="165" t="s">
        <v>5</v>
      </c>
      <c r="U133" s="43" t="s">
        <v>44</v>
      </c>
      <c r="V133" s="35"/>
      <c r="W133" s="166">
        <f>V133*K133</f>
        <v>0</v>
      </c>
      <c r="X133" s="166">
        <v>0</v>
      </c>
      <c r="Y133" s="166">
        <f>X133*K133</f>
        <v>0</v>
      </c>
      <c r="Z133" s="166">
        <v>0</v>
      </c>
      <c r="AA133" s="167">
        <f>Z133*K133</f>
        <v>0</v>
      </c>
      <c r="AR133" s="18" t="s">
        <v>164</v>
      </c>
      <c r="AT133" s="18" t="s">
        <v>160</v>
      </c>
      <c r="AU133" s="18" t="s">
        <v>138</v>
      </c>
      <c r="AY133" s="18" t="s">
        <v>159</v>
      </c>
      <c r="BE133" s="105">
        <f>IF(U133="základná",N133,0)</f>
        <v>0</v>
      </c>
      <c r="BF133" s="105">
        <f>IF(U133="znížená",N133,0)</f>
        <v>0</v>
      </c>
      <c r="BG133" s="105">
        <f>IF(U133="zákl. prenesená",N133,0)</f>
        <v>0</v>
      </c>
      <c r="BH133" s="105">
        <f>IF(U133="zníž. prenesená",N133,0)</f>
        <v>0</v>
      </c>
      <c r="BI133" s="105">
        <f>IF(U133="nulová",N133,0)</f>
        <v>0</v>
      </c>
      <c r="BJ133" s="18" t="s">
        <v>138</v>
      </c>
      <c r="BK133" s="168">
        <f>ROUND(L133*K133,3)</f>
        <v>0</v>
      </c>
      <c r="BL133" s="18" t="s">
        <v>164</v>
      </c>
      <c r="BM133" s="18" t="s">
        <v>181</v>
      </c>
    </row>
    <row r="134" spans="2:65" s="1" customFormat="1" ht="25.5" customHeight="1">
      <c r="B134" s="131"/>
      <c r="C134" s="160" t="s">
        <v>164</v>
      </c>
      <c r="D134" s="160" t="s">
        <v>160</v>
      </c>
      <c r="E134" s="161" t="s">
        <v>470</v>
      </c>
      <c r="F134" s="245" t="s">
        <v>471</v>
      </c>
      <c r="G134" s="245"/>
      <c r="H134" s="245"/>
      <c r="I134" s="245"/>
      <c r="J134" s="162" t="s">
        <v>168</v>
      </c>
      <c r="K134" s="163">
        <v>4</v>
      </c>
      <c r="L134" s="231">
        <v>0</v>
      </c>
      <c r="M134" s="231"/>
      <c r="N134" s="246">
        <f>ROUND(L134*K134,3)</f>
        <v>0</v>
      </c>
      <c r="O134" s="246"/>
      <c r="P134" s="246"/>
      <c r="Q134" s="246"/>
      <c r="R134" s="134"/>
      <c r="T134" s="165" t="s">
        <v>5</v>
      </c>
      <c r="U134" s="43" t="s">
        <v>44</v>
      </c>
      <c r="V134" s="35"/>
      <c r="W134" s="166">
        <f>V134*K134</f>
        <v>0</v>
      </c>
      <c r="X134" s="166">
        <v>0</v>
      </c>
      <c r="Y134" s="166">
        <f>X134*K134</f>
        <v>0</v>
      </c>
      <c r="Z134" s="166">
        <v>0</v>
      </c>
      <c r="AA134" s="167">
        <f>Z134*K134</f>
        <v>0</v>
      </c>
      <c r="AR134" s="18" t="s">
        <v>164</v>
      </c>
      <c r="AT134" s="18" t="s">
        <v>160</v>
      </c>
      <c r="AU134" s="18" t="s">
        <v>138</v>
      </c>
      <c r="AY134" s="18" t="s">
        <v>159</v>
      </c>
      <c r="BE134" s="105">
        <f>IF(U134="základná",N134,0)</f>
        <v>0</v>
      </c>
      <c r="BF134" s="105">
        <f>IF(U134="znížená",N134,0)</f>
        <v>0</v>
      </c>
      <c r="BG134" s="105">
        <f>IF(U134="zákl. prenesená",N134,0)</f>
        <v>0</v>
      </c>
      <c r="BH134" s="105">
        <f>IF(U134="zníž. prenesená",N134,0)</f>
        <v>0</v>
      </c>
      <c r="BI134" s="105">
        <f>IF(U134="nulová",N134,0)</f>
        <v>0</v>
      </c>
      <c r="BJ134" s="18" t="s">
        <v>138</v>
      </c>
      <c r="BK134" s="168">
        <f>ROUND(L134*K134,3)</f>
        <v>0</v>
      </c>
      <c r="BL134" s="18" t="s">
        <v>164</v>
      </c>
      <c r="BM134" s="18" t="s">
        <v>185</v>
      </c>
    </row>
    <row r="135" spans="2:65" s="1" customFormat="1" ht="25.5" customHeight="1">
      <c r="B135" s="131"/>
      <c r="C135" s="160" t="s">
        <v>177</v>
      </c>
      <c r="D135" s="160" t="s">
        <v>160</v>
      </c>
      <c r="E135" s="161" t="s">
        <v>472</v>
      </c>
      <c r="F135" s="245" t="s">
        <v>473</v>
      </c>
      <c r="G135" s="245"/>
      <c r="H135" s="245"/>
      <c r="I135" s="245"/>
      <c r="J135" s="162" t="s">
        <v>168</v>
      </c>
      <c r="K135" s="163">
        <v>4</v>
      </c>
      <c r="L135" s="231">
        <v>0</v>
      </c>
      <c r="M135" s="231"/>
      <c r="N135" s="246">
        <f>ROUND(L135*K135,3)</f>
        <v>0</v>
      </c>
      <c r="O135" s="246"/>
      <c r="P135" s="246"/>
      <c r="Q135" s="246"/>
      <c r="R135" s="134"/>
      <c r="T135" s="165" t="s">
        <v>5</v>
      </c>
      <c r="U135" s="43" t="s">
        <v>44</v>
      </c>
      <c r="V135" s="35"/>
      <c r="W135" s="166">
        <f>V135*K135</f>
        <v>0</v>
      </c>
      <c r="X135" s="166">
        <v>0</v>
      </c>
      <c r="Y135" s="166">
        <f>X135*K135</f>
        <v>0</v>
      </c>
      <c r="Z135" s="166">
        <v>0</v>
      </c>
      <c r="AA135" s="167">
        <f>Z135*K135</f>
        <v>0</v>
      </c>
      <c r="AR135" s="18" t="s">
        <v>164</v>
      </c>
      <c r="AT135" s="18" t="s">
        <v>160</v>
      </c>
      <c r="AU135" s="18" t="s">
        <v>138</v>
      </c>
      <c r="AY135" s="18" t="s">
        <v>159</v>
      </c>
      <c r="BE135" s="105">
        <f>IF(U135="základná",N135,0)</f>
        <v>0</v>
      </c>
      <c r="BF135" s="105">
        <f>IF(U135="znížená",N135,0)</f>
        <v>0</v>
      </c>
      <c r="BG135" s="105">
        <f>IF(U135="zákl. prenesená",N135,0)</f>
        <v>0</v>
      </c>
      <c r="BH135" s="105">
        <f>IF(U135="zníž. prenesená",N135,0)</f>
        <v>0</v>
      </c>
      <c r="BI135" s="105">
        <f>IF(U135="nulová",N135,0)</f>
        <v>0</v>
      </c>
      <c r="BJ135" s="18" t="s">
        <v>138</v>
      </c>
      <c r="BK135" s="168">
        <f>ROUND(L135*K135,3)</f>
        <v>0</v>
      </c>
      <c r="BL135" s="18" t="s">
        <v>164</v>
      </c>
      <c r="BM135" s="18" t="s">
        <v>198</v>
      </c>
    </row>
    <row r="136" spans="2:65" s="1" customFormat="1" ht="25.5" customHeight="1">
      <c r="B136" s="131"/>
      <c r="C136" s="160" t="s">
        <v>181</v>
      </c>
      <c r="D136" s="160" t="s">
        <v>160</v>
      </c>
      <c r="E136" s="161" t="s">
        <v>474</v>
      </c>
      <c r="F136" s="245" t="s">
        <v>475</v>
      </c>
      <c r="G136" s="245"/>
      <c r="H136" s="245"/>
      <c r="I136" s="245"/>
      <c r="J136" s="162" t="s">
        <v>168</v>
      </c>
      <c r="K136" s="163">
        <v>4</v>
      </c>
      <c r="L136" s="231">
        <v>0</v>
      </c>
      <c r="M136" s="231"/>
      <c r="N136" s="246">
        <f>ROUND(L136*K136,3)</f>
        <v>0</v>
      </c>
      <c r="O136" s="246"/>
      <c r="P136" s="246"/>
      <c r="Q136" s="246"/>
      <c r="R136" s="134"/>
      <c r="T136" s="165" t="s">
        <v>5</v>
      </c>
      <c r="U136" s="43" t="s">
        <v>44</v>
      </c>
      <c r="V136" s="35"/>
      <c r="W136" s="166">
        <f>V136*K136</f>
        <v>0</v>
      </c>
      <c r="X136" s="166">
        <v>0</v>
      </c>
      <c r="Y136" s="166">
        <f>X136*K136</f>
        <v>0</v>
      </c>
      <c r="Z136" s="166">
        <v>0</v>
      </c>
      <c r="AA136" s="167">
        <f>Z136*K136</f>
        <v>0</v>
      </c>
      <c r="AR136" s="18" t="s">
        <v>164</v>
      </c>
      <c r="AT136" s="18" t="s">
        <v>160</v>
      </c>
      <c r="AU136" s="18" t="s">
        <v>138</v>
      </c>
      <c r="AY136" s="18" t="s">
        <v>159</v>
      </c>
      <c r="BE136" s="105">
        <f>IF(U136="základná",N136,0)</f>
        <v>0</v>
      </c>
      <c r="BF136" s="105">
        <f>IF(U136="znížená",N136,0)</f>
        <v>0</v>
      </c>
      <c r="BG136" s="105">
        <f>IF(U136="zákl. prenesená",N136,0)</f>
        <v>0</v>
      </c>
      <c r="BH136" s="105">
        <f>IF(U136="zníž. prenesená",N136,0)</f>
        <v>0</v>
      </c>
      <c r="BI136" s="105">
        <f>IF(U136="nulová",N136,0)</f>
        <v>0</v>
      </c>
      <c r="BJ136" s="18" t="s">
        <v>138</v>
      </c>
      <c r="BK136" s="168">
        <f>ROUND(L136*K136,3)</f>
        <v>0</v>
      </c>
      <c r="BL136" s="18" t="s">
        <v>164</v>
      </c>
      <c r="BM136" s="18" t="s">
        <v>207</v>
      </c>
    </row>
    <row r="137" spans="2:65" s="9" customFormat="1" ht="29.85" customHeight="1">
      <c r="B137" s="149"/>
      <c r="C137" s="150"/>
      <c r="D137" s="159" t="s">
        <v>125</v>
      </c>
      <c r="E137" s="159"/>
      <c r="F137" s="159"/>
      <c r="G137" s="159"/>
      <c r="H137" s="159"/>
      <c r="I137" s="159"/>
      <c r="J137" s="159"/>
      <c r="K137" s="159"/>
      <c r="L137" s="159"/>
      <c r="M137" s="159"/>
      <c r="N137" s="239">
        <f>BK137</f>
        <v>0</v>
      </c>
      <c r="O137" s="240"/>
      <c r="P137" s="240"/>
      <c r="Q137" s="240"/>
      <c r="R137" s="152"/>
      <c r="T137" s="153"/>
      <c r="U137" s="150"/>
      <c r="V137" s="150"/>
      <c r="W137" s="154">
        <f>SUM(W138:W145)</f>
        <v>0</v>
      </c>
      <c r="X137" s="150"/>
      <c r="Y137" s="154">
        <f>SUM(Y138:Y145)</f>
        <v>0</v>
      </c>
      <c r="Z137" s="150"/>
      <c r="AA137" s="155">
        <f>SUM(AA138:AA145)</f>
        <v>0</v>
      </c>
      <c r="AR137" s="156" t="s">
        <v>85</v>
      </c>
      <c r="AT137" s="157" t="s">
        <v>76</v>
      </c>
      <c r="AU137" s="157" t="s">
        <v>85</v>
      </c>
      <c r="AY137" s="156" t="s">
        <v>159</v>
      </c>
      <c r="BK137" s="158">
        <f>SUM(BK138:BK145)</f>
        <v>0</v>
      </c>
    </row>
    <row r="138" spans="2:65" s="1" customFormat="1" ht="25.5" customHeight="1">
      <c r="B138" s="131"/>
      <c r="C138" s="160" t="s">
        <v>187</v>
      </c>
      <c r="D138" s="160" t="s">
        <v>160</v>
      </c>
      <c r="E138" s="161" t="s">
        <v>476</v>
      </c>
      <c r="F138" s="245" t="s">
        <v>477</v>
      </c>
      <c r="G138" s="245"/>
      <c r="H138" s="245"/>
      <c r="I138" s="245"/>
      <c r="J138" s="162" t="s">
        <v>168</v>
      </c>
      <c r="K138" s="163">
        <v>250</v>
      </c>
      <c r="L138" s="231">
        <v>0</v>
      </c>
      <c r="M138" s="231"/>
      <c r="N138" s="246">
        <f t="shared" ref="N138:N145" si="5">ROUND(L138*K138,3)</f>
        <v>0</v>
      </c>
      <c r="O138" s="246"/>
      <c r="P138" s="246"/>
      <c r="Q138" s="246"/>
      <c r="R138" s="134"/>
      <c r="T138" s="165" t="s">
        <v>5</v>
      </c>
      <c r="U138" s="43" t="s">
        <v>44</v>
      </c>
      <c r="V138" s="35"/>
      <c r="W138" s="166">
        <f t="shared" ref="W138:W145" si="6">V138*K138</f>
        <v>0</v>
      </c>
      <c r="X138" s="166">
        <v>0</v>
      </c>
      <c r="Y138" s="166">
        <f t="shared" ref="Y138:Y145" si="7">X138*K138</f>
        <v>0</v>
      </c>
      <c r="Z138" s="166">
        <v>0</v>
      </c>
      <c r="AA138" s="167">
        <f t="shared" ref="AA138:AA145" si="8">Z138*K138</f>
        <v>0</v>
      </c>
      <c r="AR138" s="18" t="s">
        <v>164</v>
      </c>
      <c r="AT138" s="18" t="s">
        <v>160</v>
      </c>
      <c r="AU138" s="18" t="s">
        <v>138</v>
      </c>
      <c r="AY138" s="18" t="s">
        <v>159</v>
      </c>
      <c r="BE138" s="105">
        <f t="shared" ref="BE138:BE145" si="9">IF(U138="základná",N138,0)</f>
        <v>0</v>
      </c>
      <c r="BF138" s="105">
        <f t="shared" ref="BF138:BF145" si="10">IF(U138="znížená",N138,0)</f>
        <v>0</v>
      </c>
      <c r="BG138" s="105">
        <f t="shared" ref="BG138:BG145" si="11">IF(U138="zákl. prenesená",N138,0)</f>
        <v>0</v>
      </c>
      <c r="BH138" s="105">
        <f t="shared" ref="BH138:BH145" si="12">IF(U138="zníž. prenesená",N138,0)</f>
        <v>0</v>
      </c>
      <c r="BI138" s="105">
        <f t="shared" ref="BI138:BI145" si="13">IF(U138="nulová",N138,0)</f>
        <v>0</v>
      </c>
      <c r="BJ138" s="18" t="s">
        <v>138</v>
      </c>
      <c r="BK138" s="168">
        <f t="shared" ref="BK138:BK145" si="14">ROUND(L138*K138,3)</f>
        <v>0</v>
      </c>
      <c r="BL138" s="18" t="s">
        <v>164</v>
      </c>
      <c r="BM138" s="18" t="s">
        <v>215</v>
      </c>
    </row>
    <row r="139" spans="2:65" s="1" customFormat="1" ht="38.25" customHeight="1">
      <c r="B139" s="131"/>
      <c r="C139" s="160" t="s">
        <v>185</v>
      </c>
      <c r="D139" s="160" t="s">
        <v>160</v>
      </c>
      <c r="E139" s="161" t="s">
        <v>478</v>
      </c>
      <c r="F139" s="245" t="s">
        <v>479</v>
      </c>
      <c r="G139" s="245"/>
      <c r="H139" s="245"/>
      <c r="I139" s="245"/>
      <c r="J139" s="162" t="s">
        <v>163</v>
      </c>
      <c r="K139" s="163">
        <v>23</v>
      </c>
      <c r="L139" s="231">
        <v>0</v>
      </c>
      <c r="M139" s="231"/>
      <c r="N139" s="246">
        <f t="shared" si="5"/>
        <v>0</v>
      </c>
      <c r="O139" s="246"/>
      <c r="P139" s="246"/>
      <c r="Q139" s="246"/>
      <c r="R139" s="134"/>
      <c r="T139" s="165" t="s">
        <v>5</v>
      </c>
      <c r="U139" s="43" t="s">
        <v>44</v>
      </c>
      <c r="V139" s="35"/>
      <c r="W139" s="166">
        <f t="shared" si="6"/>
        <v>0</v>
      </c>
      <c r="X139" s="166">
        <v>0</v>
      </c>
      <c r="Y139" s="166">
        <f t="shared" si="7"/>
        <v>0</v>
      </c>
      <c r="Z139" s="166">
        <v>0</v>
      </c>
      <c r="AA139" s="167">
        <f t="shared" si="8"/>
        <v>0</v>
      </c>
      <c r="AR139" s="18" t="s">
        <v>164</v>
      </c>
      <c r="AT139" s="18" t="s">
        <v>160</v>
      </c>
      <c r="AU139" s="18" t="s">
        <v>138</v>
      </c>
      <c r="AY139" s="18" t="s">
        <v>159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8" t="s">
        <v>138</v>
      </c>
      <c r="BK139" s="168">
        <f t="shared" si="14"/>
        <v>0</v>
      </c>
      <c r="BL139" s="18" t="s">
        <v>164</v>
      </c>
      <c r="BM139" s="18" t="s">
        <v>224</v>
      </c>
    </row>
    <row r="140" spans="2:65" s="1" customFormat="1" ht="25.5" customHeight="1">
      <c r="B140" s="131"/>
      <c r="C140" s="160" t="s">
        <v>194</v>
      </c>
      <c r="D140" s="160" t="s">
        <v>160</v>
      </c>
      <c r="E140" s="161" t="s">
        <v>229</v>
      </c>
      <c r="F140" s="245" t="s">
        <v>230</v>
      </c>
      <c r="G140" s="245"/>
      <c r="H140" s="245"/>
      <c r="I140" s="245"/>
      <c r="J140" s="162" t="s">
        <v>222</v>
      </c>
      <c r="K140" s="163">
        <v>9.85</v>
      </c>
      <c r="L140" s="231">
        <v>0</v>
      </c>
      <c r="M140" s="231"/>
      <c r="N140" s="246">
        <f t="shared" si="5"/>
        <v>0</v>
      </c>
      <c r="O140" s="246"/>
      <c r="P140" s="246"/>
      <c r="Q140" s="246"/>
      <c r="R140" s="134"/>
      <c r="T140" s="165" t="s">
        <v>5</v>
      </c>
      <c r="U140" s="43" t="s">
        <v>44</v>
      </c>
      <c r="V140" s="35"/>
      <c r="W140" s="166">
        <f t="shared" si="6"/>
        <v>0</v>
      </c>
      <c r="X140" s="166">
        <v>0</v>
      </c>
      <c r="Y140" s="166">
        <f t="shared" si="7"/>
        <v>0</v>
      </c>
      <c r="Z140" s="166">
        <v>0</v>
      </c>
      <c r="AA140" s="167">
        <f t="shared" si="8"/>
        <v>0</v>
      </c>
      <c r="AR140" s="18" t="s">
        <v>164</v>
      </c>
      <c r="AT140" s="18" t="s">
        <v>160</v>
      </c>
      <c r="AU140" s="18" t="s">
        <v>138</v>
      </c>
      <c r="AY140" s="18" t="s">
        <v>159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8" t="s">
        <v>138</v>
      </c>
      <c r="BK140" s="168">
        <f t="shared" si="14"/>
        <v>0</v>
      </c>
      <c r="BL140" s="18" t="s">
        <v>164</v>
      </c>
      <c r="BM140" s="18" t="s">
        <v>232</v>
      </c>
    </row>
    <row r="141" spans="2:65" s="1" customFormat="1" ht="25.5" customHeight="1">
      <c r="B141" s="131"/>
      <c r="C141" s="160" t="s">
        <v>198</v>
      </c>
      <c r="D141" s="160" t="s">
        <v>160</v>
      </c>
      <c r="E141" s="161" t="s">
        <v>233</v>
      </c>
      <c r="F141" s="245" t="s">
        <v>234</v>
      </c>
      <c r="G141" s="245"/>
      <c r="H141" s="245"/>
      <c r="I141" s="245"/>
      <c r="J141" s="162" t="s">
        <v>222</v>
      </c>
      <c r="K141" s="163">
        <v>98.5</v>
      </c>
      <c r="L141" s="231">
        <v>0</v>
      </c>
      <c r="M141" s="231"/>
      <c r="N141" s="246">
        <f t="shared" si="5"/>
        <v>0</v>
      </c>
      <c r="O141" s="246"/>
      <c r="P141" s="246"/>
      <c r="Q141" s="246"/>
      <c r="R141" s="134"/>
      <c r="T141" s="165" t="s">
        <v>5</v>
      </c>
      <c r="U141" s="43" t="s">
        <v>44</v>
      </c>
      <c r="V141" s="35"/>
      <c r="W141" s="166">
        <f t="shared" si="6"/>
        <v>0</v>
      </c>
      <c r="X141" s="166">
        <v>0</v>
      </c>
      <c r="Y141" s="166">
        <f t="shared" si="7"/>
        <v>0</v>
      </c>
      <c r="Z141" s="166">
        <v>0</v>
      </c>
      <c r="AA141" s="167">
        <f t="shared" si="8"/>
        <v>0</v>
      </c>
      <c r="AR141" s="18" t="s">
        <v>164</v>
      </c>
      <c r="AT141" s="18" t="s">
        <v>160</v>
      </c>
      <c r="AU141" s="18" t="s">
        <v>138</v>
      </c>
      <c r="AY141" s="18" t="s">
        <v>159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8" t="s">
        <v>138</v>
      </c>
      <c r="BK141" s="168">
        <f t="shared" si="14"/>
        <v>0</v>
      </c>
      <c r="BL141" s="18" t="s">
        <v>164</v>
      </c>
      <c r="BM141" s="18" t="s">
        <v>10</v>
      </c>
    </row>
    <row r="142" spans="2:65" s="1" customFormat="1" ht="25.5" customHeight="1">
      <c r="B142" s="131"/>
      <c r="C142" s="160" t="s">
        <v>203</v>
      </c>
      <c r="D142" s="160" t="s">
        <v>160</v>
      </c>
      <c r="E142" s="161" t="s">
        <v>480</v>
      </c>
      <c r="F142" s="245" t="s">
        <v>481</v>
      </c>
      <c r="G142" s="245"/>
      <c r="H142" s="245"/>
      <c r="I142" s="245"/>
      <c r="J142" s="162" t="s">
        <v>222</v>
      </c>
      <c r="K142" s="163">
        <v>9.85</v>
      </c>
      <c r="L142" s="231">
        <v>0</v>
      </c>
      <c r="M142" s="231"/>
      <c r="N142" s="246">
        <f t="shared" si="5"/>
        <v>0</v>
      </c>
      <c r="O142" s="246"/>
      <c r="P142" s="246"/>
      <c r="Q142" s="246"/>
      <c r="R142" s="134"/>
      <c r="T142" s="165" t="s">
        <v>5</v>
      </c>
      <c r="U142" s="43" t="s">
        <v>44</v>
      </c>
      <c r="V142" s="35"/>
      <c r="W142" s="166">
        <f t="shared" si="6"/>
        <v>0</v>
      </c>
      <c r="X142" s="166">
        <v>0</v>
      </c>
      <c r="Y142" s="166">
        <f t="shared" si="7"/>
        <v>0</v>
      </c>
      <c r="Z142" s="166">
        <v>0</v>
      </c>
      <c r="AA142" s="167">
        <f t="shared" si="8"/>
        <v>0</v>
      </c>
      <c r="AR142" s="18" t="s">
        <v>164</v>
      </c>
      <c r="AT142" s="18" t="s">
        <v>160</v>
      </c>
      <c r="AU142" s="18" t="s">
        <v>138</v>
      </c>
      <c r="AY142" s="18" t="s">
        <v>159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8" t="s">
        <v>138</v>
      </c>
      <c r="BK142" s="168">
        <f t="shared" si="14"/>
        <v>0</v>
      </c>
      <c r="BL142" s="18" t="s">
        <v>164</v>
      </c>
      <c r="BM142" s="18" t="s">
        <v>248</v>
      </c>
    </row>
    <row r="143" spans="2:65" s="1" customFormat="1" ht="38.25" customHeight="1">
      <c r="B143" s="131"/>
      <c r="C143" s="160" t="s">
        <v>207</v>
      </c>
      <c r="D143" s="160" t="s">
        <v>160</v>
      </c>
      <c r="E143" s="161" t="s">
        <v>482</v>
      </c>
      <c r="F143" s="245" t="s">
        <v>483</v>
      </c>
      <c r="G143" s="245"/>
      <c r="H143" s="245"/>
      <c r="I143" s="245"/>
      <c r="J143" s="162" t="s">
        <v>222</v>
      </c>
      <c r="K143" s="163">
        <v>9.85</v>
      </c>
      <c r="L143" s="231">
        <v>0</v>
      </c>
      <c r="M143" s="231"/>
      <c r="N143" s="246">
        <f t="shared" si="5"/>
        <v>0</v>
      </c>
      <c r="O143" s="246"/>
      <c r="P143" s="246"/>
      <c r="Q143" s="246"/>
      <c r="R143" s="134"/>
      <c r="T143" s="165" t="s">
        <v>5</v>
      </c>
      <c r="U143" s="43" t="s">
        <v>44</v>
      </c>
      <c r="V143" s="35"/>
      <c r="W143" s="166">
        <f t="shared" si="6"/>
        <v>0</v>
      </c>
      <c r="X143" s="166">
        <v>0</v>
      </c>
      <c r="Y143" s="166">
        <f t="shared" si="7"/>
        <v>0</v>
      </c>
      <c r="Z143" s="166">
        <v>0</v>
      </c>
      <c r="AA143" s="167">
        <f t="shared" si="8"/>
        <v>0</v>
      </c>
      <c r="AR143" s="18" t="s">
        <v>164</v>
      </c>
      <c r="AT143" s="18" t="s">
        <v>160</v>
      </c>
      <c r="AU143" s="18" t="s">
        <v>138</v>
      </c>
      <c r="AY143" s="18" t="s">
        <v>159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8" t="s">
        <v>138</v>
      </c>
      <c r="BK143" s="168">
        <f t="shared" si="14"/>
        <v>0</v>
      </c>
      <c r="BL143" s="18" t="s">
        <v>164</v>
      </c>
      <c r="BM143" s="18" t="s">
        <v>256</v>
      </c>
    </row>
    <row r="144" spans="2:65" s="1" customFormat="1" ht="25.5" customHeight="1">
      <c r="B144" s="131"/>
      <c r="C144" s="160" t="s">
        <v>211</v>
      </c>
      <c r="D144" s="160" t="s">
        <v>160</v>
      </c>
      <c r="E144" s="161" t="s">
        <v>484</v>
      </c>
      <c r="F144" s="245" t="s">
        <v>485</v>
      </c>
      <c r="G144" s="245"/>
      <c r="H144" s="245"/>
      <c r="I144" s="245"/>
      <c r="J144" s="162" t="s">
        <v>222</v>
      </c>
      <c r="K144" s="163">
        <v>9.85</v>
      </c>
      <c r="L144" s="231">
        <v>0</v>
      </c>
      <c r="M144" s="231"/>
      <c r="N144" s="246">
        <f t="shared" si="5"/>
        <v>0</v>
      </c>
      <c r="O144" s="246"/>
      <c r="P144" s="246"/>
      <c r="Q144" s="246"/>
      <c r="R144" s="134"/>
      <c r="T144" s="165" t="s">
        <v>5</v>
      </c>
      <c r="U144" s="43" t="s">
        <v>44</v>
      </c>
      <c r="V144" s="35"/>
      <c r="W144" s="166">
        <f t="shared" si="6"/>
        <v>0</v>
      </c>
      <c r="X144" s="166">
        <v>0</v>
      </c>
      <c r="Y144" s="166">
        <f t="shared" si="7"/>
        <v>0</v>
      </c>
      <c r="Z144" s="166">
        <v>0</v>
      </c>
      <c r="AA144" s="167">
        <f t="shared" si="8"/>
        <v>0</v>
      </c>
      <c r="AR144" s="18" t="s">
        <v>164</v>
      </c>
      <c r="AT144" s="18" t="s">
        <v>160</v>
      </c>
      <c r="AU144" s="18" t="s">
        <v>138</v>
      </c>
      <c r="AY144" s="18" t="s">
        <v>159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138</v>
      </c>
      <c r="BK144" s="168">
        <f t="shared" si="14"/>
        <v>0</v>
      </c>
      <c r="BL144" s="18" t="s">
        <v>164</v>
      </c>
      <c r="BM144" s="18" t="s">
        <v>264</v>
      </c>
    </row>
    <row r="145" spans="2:65" s="1" customFormat="1" ht="25.5" customHeight="1">
      <c r="B145" s="131"/>
      <c r="C145" s="160" t="s">
        <v>215</v>
      </c>
      <c r="D145" s="160" t="s">
        <v>160</v>
      </c>
      <c r="E145" s="161" t="s">
        <v>486</v>
      </c>
      <c r="F145" s="245" t="s">
        <v>487</v>
      </c>
      <c r="G145" s="245"/>
      <c r="H145" s="245"/>
      <c r="I145" s="245"/>
      <c r="J145" s="162" t="s">
        <v>222</v>
      </c>
      <c r="K145" s="163">
        <v>9.85</v>
      </c>
      <c r="L145" s="231">
        <v>0</v>
      </c>
      <c r="M145" s="231"/>
      <c r="N145" s="246">
        <f t="shared" si="5"/>
        <v>0</v>
      </c>
      <c r="O145" s="246"/>
      <c r="P145" s="246"/>
      <c r="Q145" s="246"/>
      <c r="R145" s="134"/>
      <c r="T145" s="165" t="s">
        <v>5</v>
      </c>
      <c r="U145" s="43" t="s">
        <v>44</v>
      </c>
      <c r="V145" s="35"/>
      <c r="W145" s="166">
        <f t="shared" si="6"/>
        <v>0</v>
      </c>
      <c r="X145" s="166">
        <v>0</v>
      </c>
      <c r="Y145" s="166">
        <f t="shared" si="7"/>
        <v>0</v>
      </c>
      <c r="Z145" s="166">
        <v>0</v>
      </c>
      <c r="AA145" s="167">
        <f t="shared" si="8"/>
        <v>0</v>
      </c>
      <c r="AR145" s="18" t="s">
        <v>164</v>
      </c>
      <c r="AT145" s="18" t="s">
        <v>160</v>
      </c>
      <c r="AU145" s="18" t="s">
        <v>138</v>
      </c>
      <c r="AY145" s="18" t="s">
        <v>159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138</v>
      </c>
      <c r="BK145" s="168">
        <f t="shared" si="14"/>
        <v>0</v>
      </c>
      <c r="BL145" s="18" t="s">
        <v>164</v>
      </c>
      <c r="BM145" s="18" t="s">
        <v>272</v>
      </c>
    </row>
    <row r="146" spans="2:65" s="9" customFormat="1" ht="29.85" customHeight="1">
      <c r="B146" s="149"/>
      <c r="C146" s="150"/>
      <c r="D146" s="159" t="s">
        <v>458</v>
      </c>
      <c r="E146" s="159"/>
      <c r="F146" s="159"/>
      <c r="G146" s="159"/>
      <c r="H146" s="159"/>
      <c r="I146" s="159"/>
      <c r="J146" s="159"/>
      <c r="K146" s="159"/>
      <c r="L146" s="159"/>
      <c r="M146" s="159"/>
      <c r="N146" s="239">
        <f>BK146</f>
        <v>0</v>
      </c>
      <c r="O146" s="240"/>
      <c r="P146" s="240"/>
      <c r="Q146" s="240"/>
      <c r="R146" s="152"/>
      <c r="T146" s="153"/>
      <c r="U146" s="150"/>
      <c r="V146" s="150"/>
      <c r="W146" s="154">
        <f>W147</f>
        <v>0</v>
      </c>
      <c r="X146" s="150"/>
      <c r="Y146" s="154">
        <f>Y147</f>
        <v>0</v>
      </c>
      <c r="Z146" s="150"/>
      <c r="AA146" s="155">
        <f>AA147</f>
        <v>0</v>
      </c>
      <c r="AR146" s="156" t="s">
        <v>85</v>
      </c>
      <c r="AT146" s="157" t="s">
        <v>76</v>
      </c>
      <c r="AU146" s="157" t="s">
        <v>85</v>
      </c>
      <c r="AY146" s="156" t="s">
        <v>159</v>
      </c>
      <c r="BK146" s="158">
        <f>BK147</f>
        <v>0</v>
      </c>
    </row>
    <row r="147" spans="2:65" s="1" customFormat="1" ht="38.25" customHeight="1">
      <c r="B147" s="131"/>
      <c r="C147" s="160" t="s">
        <v>219</v>
      </c>
      <c r="D147" s="160" t="s">
        <v>160</v>
      </c>
      <c r="E147" s="161" t="s">
        <v>488</v>
      </c>
      <c r="F147" s="245" t="s">
        <v>489</v>
      </c>
      <c r="G147" s="245"/>
      <c r="H147" s="245"/>
      <c r="I147" s="245"/>
      <c r="J147" s="162" t="s">
        <v>222</v>
      </c>
      <c r="K147" s="163">
        <v>1.724</v>
      </c>
      <c r="L147" s="231">
        <v>0</v>
      </c>
      <c r="M147" s="231"/>
      <c r="N147" s="246">
        <f>ROUND(L147*K147,3)</f>
        <v>0</v>
      </c>
      <c r="O147" s="246"/>
      <c r="P147" s="246"/>
      <c r="Q147" s="246"/>
      <c r="R147" s="134"/>
      <c r="T147" s="165" t="s">
        <v>5</v>
      </c>
      <c r="U147" s="43" t="s">
        <v>44</v>
      </c>
      <c r="V147" s="35"/>
      <c r="W147" s="166">
        <f>V147*K147</f>
        <v>0</v>
      </c>
      <c r="X147" s="166">
        <v>0</v>
      </c>
      <c r="Y147" s="166">
        <f>X147*K147</f>
        <v>0</v>
      </c>
      <c r="Z147" s="166">
        <v>0</v>
      </c>
      <c r="AA147" s="167">
        <f>Z147*K147</f>
        <v>0</v>
      </c>
      <c r="AR147" s="18" t="s">
        <v>164</v>
      </c>
      <c r="AT147" s="18" t="s">
        <v>160</v>
      </c>
      <c r="AU147" s="18" t="s">
        <v>138</v>
      </c>
      <c r="AY147" s="18" t="s">
        <v>159</v>
      </c>
      <c r="BE147" s="105">
        <f>IF(U147="základná",N147,0)</f>
        <v>0</v>
      </c>
      <c r="BF147" s="105">
        <f>IF(U147="znížená",N147,0)</f>
        <v>0</v>
      </c>
      <c r="BG147" s="105">
        <f>IF(U147="zákl. prenesená",N147,0)</f>
        <v>0</v>
      </c>
      <c r="BH147" s="105">
        <f>IF(U147="zníž. prenesená",N147,0)</f>
        <v>0</v>
      </c>
      <c r="BI147" s="105">
        <f>IF(U147="nulová",N147,0)</f>
        <v>0</v>
      </c>
      <c r="BJ147" s="18" t="s">
        <v>138</v>
      </c>
      <c r="BK147" s="168">
        <f>ROUND(L147*K147,3)</f>
        <v>0</v>
      </c>
      <c r="BL147" s="18" t="s">
        <v>164</v>
      </c>
      <c r="BM147" s="18" t="s">
        <v>280</v>
      </c>
    </row>
    <row r="148" spans="2:65" s="9" customFormat="1" ht="37.35" customHeight="1">
      <c r="B148" s="149"/>
      <c r="C148" s="150"/>
      <c r="D148" s="151" t="s">
        <v>126</v>
      </c>
      <c r="E148" s="151"/>
      <c r="F148" s="151"/>
      <c r="G148" s="151"/>
      <c r="H148" s="151"/>
      <c r="I148" s="151"/>
      <c r="J148" s="151"/>
      <c r="K148" s="151"/>
      <c r="L148" s="151"/>
      <c r="M148" s="151"/>
      <c r="N148" s="241">
        <f>BK148</f>
        <v>0</v>
      </c>
      <c r="O148" s="242"/>
      <c r="P148" s="242"/>
      <c r="Q148" s="242"/>
      <c r="R148" s="152"/>
      <c r="T148" s="153"/>
      <c r="U148" s="150"/>
      <c r="V148" s="150"/>
      <c r="W148" s="154">
        <f>W149+W166+W199+W228+W295</f>
        <v>0</v>
      </c>
      <c r="X148" s="150"/>
      <c r="Y148" s="154">
        <f>Y149+Y166+Y199+Y228+Y295</f>
        <v>0</v>
      </c>
      <c r="Z148" s="150"/>
      <c r="AA148" s="155">
        <f>AA149+AA166+AA199+AA228+AA295</f>
        <v>0</v>
      </c>
      <c r="AR148" s="156" t="s">
        <v>85</v>
      </c>
      <c r="AT148" s="157" t="s">
        <v>76</v>
      </c>
      <c r="AU148" s="157" t="s">
        <v>77</v>
      </c>
      <c r="AY148" s="156" t="s">
        <v>159</v>
      </c>
      <c r="BK148" s="158">
        <f>BK149+BK166+BK199+BK228+BK295</f>
        <v>0</v>
      </c>
    </row>
    <row r="149" spans="2:65" s="9" customFormat="1" ht="19.899999999999999" customHeight="1">
      <c r="B149" s="149"/>
      <c r="C149" s="150"/>
      <c r="D149" s="159" t="s">
        <v>459</v>
      </c>
      <c r="E149" s="159"/>
      <c r="F149" s="159"/>
      <c r="G149" s="159"/>
      <c r="H149" s="159"/>
      <c r="I149" s="159"/>
      <c r="J149" s="159"/>
      <c r="K149" s="159"/>
      <c r="L149" s="159"/>
      <c r="M149" s="159"/>
      <c r="N149" s="237">
        <f>BK149</f>
        <v>0</v>
      </c>
      <c r="O149" s="238"/>
      <c r="P149" s="238"/>
      <c r="Q149" s="238"/>
      <c r="R149" s="152"/>
      <c r="T149" s="153"/>
      <c r="U149" s="150"/>
      <c r="V149" s="150"/>
      <c r="W149" s="154">
        <f>SUM(W150:W165)</f>
        <v>0</v>
      </c>
      <c r="X149" s="150"/>
      <c r="Y149" s="154">
        <f>SUM(Y150:Y165)</f>
        <v>0</v>
      </c>
      <c r="Z149" s="150"/>
      <c r="AA149" s="155">
        <f>SUM(AA150:AA165)</f>
        <v>0</v>
      </c>
      <c r="AR149" s="156" t="s">
        <v>85</v>
      </c>
      <c r="AT149" s="157" t="s">
        <v>76</v>
      </c>
      <c r="AU149" s="157" t="s">
        <v>85</v>
      </c>
      <c r="AY149" s="156" t="s">
        <v>159</v>
      </c>
      <c r="BK149" s="158">
        <f>SUM(BK150:BK165)</f>
        <v>0</v>
      </c>
    </row>
    <row r="150" spans="2:65" s="1" customFormat="1" ht="25.5" customHeight="1">
      <c r="B150" s="131"/>
      <c r="C150" s="160" t="s">
        <v>224</v>
      </c>
      <c r="D150" s="160" t="s">
        <v>160</v>
      </c>
      <c r="E150" s="161" t="s">
        <v>490</v>
      </c>
      <c r="F150" s="245" t="s">
        <v>491</v>
      </c>
      <c r="G150" s="245"/>
      <c r="H150" s="245"/>
      <c r="I150" s="245"/>
      <c r="J150" s="162" t="s">
        <v>335</v>
      </c>
      <c r="K150" s="163">
        <v>393</v>
      </c>
      <c r="L150" s="231">
        <v>0</v>
      </c>
      <c r="M150" s="231"/>
      <c r="N150" s="246">
        <f t="shared" ref="N150:N165" si="15">ROUND(L150*K150,3)</f>
        <v>0</v>
      </c>
      <c r="O150" s="246"/>
      <c r="P150" s="246"/>
      <c r="Q150" s="246"/>
      <c r="R150" s="134"/>
      <c r="T150" s="165" t="s">
        <v>5</v>
      </c>
      <c r="U150" s="43" t="s">
        <v>44</v>
      </c>
      <c r="V150" s="35"/>
      <c r="W150" s="166">
        <f t="shared" ref="W150:W165" si="16">V150*K150</f>
        <v>0</v>
      </c>
      <c r="X150" s="166">
        <v>0</v>
      </c>
      <c r="Y150" s="166">
        <f t="shared" ref="Y150:Y165" si="17">X150*K150</f>
        <v>0</v>
      </c>
      <c r="Z150" s="166">
        <v>0</v>
      </c>
      <c r="AA150" s="167">
        <f t="shared" ref="AA150:AA165" si="18">Z150*K150</f>
        <v>0</v>
      </c>
      <c r="AR150" s="18" t="s">
        <v>164</v>
      </c>
      <c r="AT150" s="18" t="s">
        <v>160</v>
      </c>
      <c r="AU150" s="18" t="s">
        <v>138</v>
      </c>
      <c r="AY150" s="18" t="s">
        <v>159</v>
      </c>
      <c r="BE150" s="105">
        <f t="shared" ref="BE150:BE165" si="19">IF(U150="základná",N150,0)</f>
        <v>0</v>
      </c>
      <c r="BF150" s="105">
        <f t="shared" ref="BF150:BF165" si="20">IF(U150="znížená",N150,0)</f>
        <v>0</v>
      </c>
      <c r="BG150" s="105">
        <f t="shared" ref="BG150:BG165" si="21">IF(U150="zákl. prenesená",N150,0)</f>
        <v>0</v>
      </c>
      <c r="BH150" s="105">
        <f t="shared" ref="BH150:BH165" si="22">IF(U150="zníž. prenesená",N150,0)</f>
        <v>0</v>
      </c>
      <c r="BI150" s="105">
        <f t="shared" ref="BI150:BI165" si="23">IF(U150="nulová",N150,0)</f>
        <v>0</v>
      </c>
      <c r="BJ150" s="18" t="s">
        <v>138</v>
      </c>
      <c r="BK150" s="168">
        <f t="shared" ref="BK150:BK165" si="24">ROUND(L150*K150,3)</f>
        <v>0</v>
      </c>
      <c r="BL150" s="18" t="s">
        <v>164</v>
      </c>
      <c r="BM150" s="18" t="s">
        <v>283</v>
      </c>
    </row>
    <row r="151" spans="2:65" s="1" customFormat="1" ht="38.25" customHeight="1">
      <c r="B151" s="131"/>
      <c r="C151" s="169" t="s">
        <v>228</v>
      </c>
      <c r="D151" s="169" t="s">
        <v>182</v>
      </c>
      <c r="E151" s="170" t="s">
        <v>492</v>
      </c>
      <c r="F151" s="247" t="s">
        <v>493</v>
      </c>
      <c r="G151" s="247"/>
      <c r="H151" s="247"/>
      <c r="I151" s="247"/>
      <c r="J151" s="171" t="s">
        <v>335</v>
      </c>
      <c r="K151" s="172">
        <v>96</v>
      </c>
      <c r="L151" s="248">
        <v>0</v>
      </c>
      <c r="M151" s="248"/>
      <c r="N151" s="249">
        <f t="shared" si="15"/>
        <v>0</v>
      </c>
      <c r="O151" s="246"/>
      <c r="P151" s="246"/>
      <c r="Q151" s="246"/>
      <c r="R151" s="134"/>
      <c r="T151" s="165" t="s">
        <v>5</v>
      </c>
      <c r="U151" s="43" t="s">
        <v>44</v>
      </c>
      <c r="V151" s="35"/>
      <c r="W151" s="166">
        <f t="shared" si="16"/>
        <v>0</v>
      </c>
      <c r="X151" s="166">
        <v>0</v>
      </c>
      <c r="Y151" s="166">
        <f t="shared" si="17"/>
        <v>0</v>
      </c>
      <c r="Z151" s="166">
        <v>0</v>
      </c>
      <c r="AA151" s="167">
        <f t="shared" si="18"/>
        <v>0</v>
      </c>
      <c r="AR151" s="18" t="s">
        <v>185</v>
      </c>
      <c r="AT151" s="18" t="s">
        <v>182</v>
      </c>
      <c r="AU151" s="18" t="s">
        <v>138</v>
      </c>
      <c r="AY151" s="18" t="s">
        <v>159</v>
      </c>
      <c r="BE151" s="105">
        <f t="shared" si="19"/>
        <v>0</v>
      </c>
      <c r="BF151" s="105">
        <f t="shared" si="20"/>
        <v>0</v>
      </c>
      <c r="BG151" s="105">
        <f t="shared" si="21"/>
        <v>0</v>
      </c>
      <c r="BH151" s="105">
        <f t="shared" si="22"/>
        <v>0</v>
      </c>
      <c r="BI151" s="105">
        <f t="shared" si="23"/>
        <v>0</v>
      </c>
      <c r="BJ151" s="18" t="s">
        <v>138</v>
      </c>
      <c r="BK151" s="168">
        <f t="shared" si="24"/>
        <v>0</v>
      </c>
      <c r="BL151" s="18" t="s">
        <v>164</v>
      </c>
      <c r="BM151" s="18" t="s">
        <v>296</v>
      </c>
    </row>
    <row r="152" spans="2:65" s="1" customFormat="1" ht="38.25" customHeight="1">
      <c r="B152" s="131"/>
      <c r="C152" s="169" t="s">
        <v>232</v>
      </c>
      <c r="D152" s="169" t="s">
        <v>182</v>
      </c>
      <c r="E152" s="170" t="s">
        <v>494</v>
      </c>
      <c r="F152" s="247" t="s">
        <v>495</v>
      </c>
      <c r="G152" s="247"/>
      <c r="H152" s="247"/>
      <c r="I152" s="247"/>
      <c r="J152" s="171" t="s">
        <v>335</v>
      </c>
      <c r="K152" s="172">
        <v>70</v>
      </c>
      <c r="L152" s="248">
        <v>0</v>
      </c>
      <c r="M152" s="248"/>
      <c r="N152" s="249">
        <f t="shared" si="15"/>
        <v>0</v>
      </c>
      <c r="O152" s="246"/>
      <c r="P152" s="246"/>
      <c r="Q152" s="246"/>
      <c r="R152" s="134"/>
      <c r="T152" s="165" t="s">
        <v>5</v>
      </c>
      <c r="U152" s="43" t="s">
        <v>44</v>
      </c>
      <c r="V152" s="35"/>
      <c r="W152" s="166">
        <f t="shared" si="16"/>
        <v>0</v>
      </c>
      <c r="X152" s="166">
        <v>0</v>
      </c>
      <c r="Y152" s="166">
        <f t="shared" si="17"/>
        <v>0</v>
      </c>
      <c r="Z152" s="166">
        <v>0</v>
      </c>
      <c r="AA152" s="167">
        <f t="shared" si="18"/>
        <v>0</v>
      </c>
      <c r="AR152" s="18" t="s">
        <v>185</v>
      </c>
      <c r="AT152" s="18" t="s">
        <v>182</v>
      </c>
      <c r="AU152" s="18" t="s">
        <v>138</v>
      </c>
      <c r="AY152" s="18" t="s">
        <v>159</v>
      </c>
      <c r="BE152" s="105">
        <f t="shared" si="19"/>
        <v>0</v>
      </c>
      <c r="BF152" s="105">
        <f t="shared" si="20"/>
        <v>0</v>
      </c>
      <c r="BG152" s="105">
        <f t="shared" si="21"/>
        <v>0</v>
      </c>
      <c r="BH152" s="105">
        <f t="shared" si="22"/>
        <v>0</v>
      </c>
      <c r="BI152" s="105">
        <f t="shared" si="23"/>
        <v>0</v>
      </c>
      <c r="BJ152" s="18" t="s">
        <v>138</v>
      </c>
      <c r="BK152" s="168">
        <f t="shared" si="24"/>
        <v>0</v>
      </c>
      <c r="BL152" s="18" t="s">
        <v>164</v>
      </c>
      <c r="BM152" s="18" t="s">
        <v>304</v>
      </c>
    </row>
    <row r="153" spans="2:65" s="1" customFormat="1" ht="38.25" customHeight="1">
      <c r="B153" s="131"/>
      <c r="C153" s="169" t="s">
        <v>236</v>
      </c>
      <c r="D153" s="169" t="s">
        <v>182</v>
      </c>
      <c r="E153" s="170" t="s">
        <v>496</v>
      </c>
      <c r="F153" s="247" t="s">
        <v>497</v>
      </c>
      <c r="G153" s="247"/>
      <c r="H153" s="247"/>
      <c r="I153" s="247"/>
      <c r="J153" s="171" t="s">
        <v>335</v>
      </c>
      <c r="K153" s="172">
        <v>12</v>
      </c>
      <c r="L153" s="248">
        <v>0</v>
      </c>
      <c r="M153" s="248"/>
      <c r="N153" s="249">
        <f t="shared" si="15"/>
        <v>0</v>
      </c>
      <c r="O153" s="246"/>
      <c r="P153" s="246"/>
      <c r="Q153" s="246"/>
      <c r="R153" s="134"/>
      <c r="T153" s="165" t="s">
        <v>5</v>
      </c>
      <c r="U153" s="43" t="s">
        <v>44</v>
      </c>
      <c r="V153" s="35"/>
      <c r="W153" s="166">
        <f t="shared" si="16"/>
        <v>0</v>
      </c>
      <c r="X153" s="166">
        <v>0</v>
      </c>
      <c r="Y153" s="166">
        <f t="shared" si="17"/>
        <v>0</v>
      </c>
      <c r="Z153" s="166">
        <v>0</v>
      </c>
      <c r="AA153" s="167">
        <f t="shared" si="18"/>
        <v>0</v>
      </c>
      <c r="AR153" s="18" t="s">
        <v>185</v>
      </c>
      <c r="AT153" s="18" t="s">
        <v>182</v>
      </c>
      <c r="AU153" s="18" t="s">
        <v>138</v>
      </c>
      <c r="AY153" s="18" t="s">
        <v>159</v>
      </c>
      <c r="BE153" s="105">
        <f t="shared" si="19"/>
        <v>0</v>
      </c>
      <c r="BF153" s="105">
        <f t="shared" si="20"/>
        <v>0</v>
      </c>
      <c r="BG153" s="105">
        <f t="shared" si="21"/>
        <v>0</v>
      </c>
      <c r="BH153" s="105">
        <f t="shared" si="22"/>
        <v>0</v>
      </c>
      <c r="BI153" s="105">
        <f t="shared" si="23"/>
        <v>0</v>
      </c>
      <c r="BJ153" s="18" t="s">
        <v>138</v>
      </c>
      <c r="BK153" s="168">
        <f t="shared" si="24"/>
        <v>0</v>
      </c>
      <c r="BL153" s="18" t="s">
        <v>164</v>
      </c>
      <c r="BM153" s="18" t="s">
        <v>312</v>
      </c>
    </row>
    <row r="154" spans="2:65" s="1" customFormat="1" ht="38.25" customHeight="1">
      <c r="B154" s="131"/>
      <c r="C154" s="169" t="s">
        <v>10</v>
      </c>
      <c r="D154" s="169" t="s">
        <v>182</v>
      </c>
      <c r="E154" s="170" t="s">
        <v>498</v>
      </c>
      <c r="F154" s="247" t="s">
        <v>499</v>
      </c>
      <c r="G154" s="247"/>
      <c r="H154" s="247"/>
      <c r="I154" s="247"/>
      <c r="J154" s="171" t="s">
        <v>335</v>
      </c>
      <c r="K154" s="172">
        <v>7</v>
      </c>
      <c r="L154" s="248">
        <v>0</v>
      </c>
      <c r="M154" s="248"/>
      <c r="N154" s="249">
        <f t="shared" si="15"/>
        <v>0</v>
      </c>
      <c r="O154" s="246"/>
      <c r="P154" s="246"/>
      <c r="Q154" s="246"/>
      <c r="R154" s="134"/>
      <c r="T154" s="165" t="s">
        <v>5</v>
      </c>
      <c r="U154" s="43" t="s">
        <v>44</v>
      </c>
      <c r="V154" s="35"/>
      <c r="W154" s="166">
        <f t="shared" si="16"/>
        <v>0</v>
      </c>
      <c r="X154" s="166">
        <v>0</v>
      </c>
      <c r="Y154" s="166">
        <f t="shared" si="17"/>
        <v>0</v>
      </c>
      <c r="Z154" s="166">
        <v>0</v>
      </c>
      <c r="AA154" s="167">
        <f t="shared" si="18"/>
        <v>0</v>
      </c>
      <c r="AR154" s="18" t="s">
        <v>185</v>
      </c>
      <c r="AT154" s="18" t="s">
        <v>182</v>
      </c>
      <c r="AU154" s="18" t="s">
        <v>138</v>
      </c>
      <c r="AY154" s="18" t="s">
        <v>159</v>
      </c>
      <c r="BE154" s="105">
        <f t="shared" si="19"/>
        <v>0</v>
      </c>
      <c r="BF154" s="105">
        <f t="shared" si="20"/>
        <v>0</v>
      </c>
      <c r="BG154" s="105">
        <f t="shared" si="21"/>
        <v>0</v>
      </c>
      <c r="BH154" s="105">
        <f t="shared" si="22"/>
        <v>0</v>
      </c>
      <c r="BI154" s="105">
        <f t="shared" si="23"/>
        <v>0</v>
      </c>
      <c r="BJ154" s="18" t="s">
        <v>138</v>
      </c>
      <c r="BK154" s="168">
        <f t="shared" si="24"/>
        <v>0</v>
      </c>
      <c r="BL154" s="18" t="s">
        <v>164</v>
      </c>
      <c r="BM154" s="18" t="s">
        <v>320</v>
      </c>
    </row>
    <row r="155" spans="2:65" s="1" customFormat="1" ht="38.25" customHeight="1">
      <c r="B155" s="131"/>
      <c r="C155" s="169" t="s">
        <v>243</v>
      </c>
      <c r="D155" s="169" t="s">
        <v>182</v>
      </c>
      <c r="E155" s="170" t="s">
        <v>500</v>
      </c>
      <c r="F155" s="247" t="s">
        <v>501</v>
      </c>
      <c r="G155" s="247"/>
      <c r="H155" s="247"/>
      <c r="I155" s="247"/>
      <c r="J155" s="171" t="s">
        <v>335</v>
      </c>
      <c r="K155" s="172">
        <v>105</v>
      </c>
      <c r="L155" s="248">
        <v>0</v>
      </c>
      <c r="M155" s="248"/>
      <c r="N155" s="249">
        <f t="shared" si="15"/>
        <v>0</v>
      </c>
      <c r="O155" s="246"/>
      <c r="P155" s="246"/>
      <c r="Q155" s="246"/>
      <c r="R155" s="134"/>
      <c r="T155" s="165" t="s">
        <v>5</v>
      </c>
      <c r="U155" s="43" t="s">
        <v>44</v>
      </c>
      <c r="V155" s="35"/>
      <c r="W155" s="166">
        <f t="shared" si="16"/>
        <v>0</v>
      </c>
      <c r="X155" s="166">
        <v>0</v>
      </c>
      <c r="Y155" s="166">
        <f t="shared" si="17"/>
        <v>0</v>
      </c>
      <c r="Z155" s="166">
        <v>0</v>
      </c>
      <c r="AA155" s="167">
        <f t="shared" si="18"/>
        <v>0</v>
      </c>
      <c r="AR155" s="18" t="s">
        <v>185</v>
      </c>
      <c r="AT155" s="18" t="s">
        <v>182</v>
      </c>
      <c r="AU155" s="18" t="s">
        <v>138</v>
      </c>
      <c r="AY155" s="18" t="s">
        <v>159</v>
      </c>
      <c r="BE155" s="105">
        <f t="shared" si="19"/>
        <v>0</v>
      </c>
      <c r="BF155" s="105">
        <f t="shared" si="20"/>
        <v>0</v>
      </c>
      <c r="BG155" s="105">
        <f t="shared" si="21"/>
        <v>0</v>
      </c>
      <c r="BH155" s="105">
        <f t="shared" si="22"/>
        <v>0</v>
      </c>
      <c r="BI155" s="105">
        <f t="shared" si="23"/>
        <v>0</v>
      </c>
      <c r="BJ155" s="18" t="s">
        <v>138</v>
      </c>
      <c r="BK155" s="168">
        <f t="shared" si="24"/>
        <v>0</v>
      </c>
      <c r="BL155" s="18" t="s">
        <v>164</v>
      </c>
      <c r="BM155" s="18" t="s">
        <v>328</v>
      </c>
    </row>
    <row r="156" spans="2:65" s="1" customFormat="1" ht="38.25" customHeight="1">
      <c r="B156" s="131"/>
      <c r="C156" s="169" t="s">
        <v>248</v>
      </c>
      <c r="D156" s="169" t="s">
        <v>182</v>
      </c>
      <c r="E156" s="170" t="s">
        <v>502</v>
      </c>
      <c r="F156" s="247" t="s">
        <v>503</v>
      </c>
      <c r="G156" s="247"/>
      <c r="H156" s="247"/>
      <c r="I156" s="247"/>
      <c r="J156" s="171" t="s">
        <v>335</v>
      </c>
      <c r="K156" s="172">
        <v>80</v>
      </c>
      <c r="L156" s="248">
        <v>0</v>
      </c>
      <c r="M156" s="248"/>
      <c r="N156" s="249">
        <f t="shared" si="15"/>
        <v>0</v>
      </c>
      <c r="O156" s="246"/>
      <c r="P156" s="246"/>
      <c r="Q156" s="246"/>
      <c r="R156" s="134"/>
      <c r="T156" s="165" t="s">
        <v>5</v>
      </c>
      <c r="U156" s="43" t="s">
        <v>44</v>
      </c>
      <c r="V156" s="35"/>
      <c r="W156" s="166">
        <f t="shared" si="16"/>
        <v>0</v>
      </c>
      <c r="X156" s="166">
        <v>0</v>
      </c>
      <c r="Y156" s="166">
        <f t="shared" si="17"/>
        <v>0</v>
      </c>
      <c r="Z156" s="166">
        <v>0</v>
      </c>
      <c r="AA156" s="167">
        <f t="shared" si="18"/>
        <v>0</v>
      </c>
      <c r="AR156" s="18" t="s">
        <v>185</v>
      </c>
      <c r="AT156" s="18" t="s">
        <v>182</v>
      </c>
      <c r="AU156" s="18" t="s">
        <v>138</v>
      </c>
      <c r="AY156" s="18" t="s">
        <v>159</v>
      </c>
      <c r="BE156" s="105">
        <f t="shared" si="19"/>
        <v>0</v>
      </c>
      <c r="BF156" s="105">
        <f t="shared" si="20"/>
        <v>0</v>
      </c>
      <c r="BG156" s="105">
        <f t="shared" si="21"/>
        <v>0</v>
      </c>
      <c r="BH156" s="105">
        <f t="shared" si="22"/>
        <v>0</v>
      </c>
      <c r="BI156" s="105">
        <f t="shared" si="23"/>
        <v>0</v>
      </c>
      <c r="BJ156" s="18" t="s">
        <v>138</v>
      </c>
      <c r="BK156" s="168">
        <f t="shared" si="24"/>
        <v>0</v>
      </c>
      <c r="BL156" s="18" t="s">
        <v>164</v>
      </c>
      <c r="BM156" s="18" t="s">
        <v>337</v>
      </c>
    </row>
    <row r="157" spans="2:65" s="1" customFormat="1" ht="38.25" customHeight="1">
      <c r="B157" s="131"/>
      <c r="C157" s="169" t="s">
        <v>252</v>
      </c>
      <c r="D157" s="169" t="s">
        <v>182</v>
      </c>
      <c r="E157" s="170" t="s">
        <v>504</v>
      </c>
      <c r="F157" s="247" t="s">
        <v>505</v>
      </c>
      <c r="G157" s="247"/>
      <c r="H157" s="247"/>
      <c r="I157" s="247"/>
      <c r="J157" s="171" t="s">
        <v>335</v>
      </c>
      <c r="K157" s="172">
        <v>11</v>
      </c>
      <c r="L157" s="248">
        <v>0</v>
      </c>
      <c r="M157" s="248"/>
      <c r="N157" s="249">
        <f t="shared" si="15"/>
        <v>0</v>
      </c>
      <c r="O157" s="246"/>
      <c r="P157" s="246"/>
      <c r="Q157" s="246"/>
      <c r="R157" s="134"/>
      <c r="T157" s="165" t="s">
        <v>5</v>
      </c>
      <c r="U157" s="43" t="s">
        <v>44</v>
      </c>
      <c r="V157" s="35"/>
      <c r="W157" s="166">
        <f t="shared" si="16"/>
        <v>0</v>
      </c>
      <c r="X157" s="166">
        <v>0</v>
      </c>
      <c r="Y157" s="166">
        <f t="shared" si="17"/>
        <v>0</v>
      </c>
      <c r="Z157" s="166">
        <v>0</v>
      </c>
      <c r="AA157" s="167">
        <f t="shared" si="18"/>
        <v>0</v>
      </c>
      <c r="AR157" s="18" t="s">
        <v>185</v>
      </c>
      <c r="AT157" s="18" t="s">
        <v>182</v>
      </c>
      <c r="AU157" s="18" t="s">
        <v>138</v>
      </c>
      <c r="AY157" s="18" t="s">
        <v>159</v>
      </c>
      <c r="BE157" s="105">
        <f t="shared" si="19"/>
        <v>0</v>
      </c>
      <c r="BF157" s="105">
        <f t="shared" si="20"/>
        <v>0</v>
      </c>
      <c r="BG157" s="105">
        <f t="shared" si="21"/>
        <v>0</v>
      </c>
      <c r="BH157" s="105">
        <f t="shared" si="22"/>
        <v>0</v>
      </c>
      <c r="BI157" s="105">
        <f t="shared" si="23"/>
        <v>0</v>
      </c>
      <c r="BJ157" s="18" t="s">
        <v>138</v>
      </c>
      <c r="BK157" s="168">
        <f t="shared" si="24"/>
        <v>0</v>
      </c>
      <c r="BL157" s="18" t="s">
        <v>164</v>
      </c>
      <c r="BM157" s="18" t="s">
        <v>345</v>
      </c>
    </row>
    <row r="158" spans="2:65" s="1" customFormat="1" ht="38.25" customHeight="1">
      <c r="B158" s="131"/>
      <c r="C158" s="169" t="s">
        <v>256</v>
      </c>
      <c r="D158" s="169" t="s">
        <v>182</v>
      </c>
      <c r="E158" s="170" t="s">
        <v>506</v>
      </c>
      <c r="F158" s="247" t="s">
        <v>507</v>
      </c>
      <c r="G158" s="247"/>
      <c r="H158" s="247"/>
      <c r="I158" s="247"/>
      <c r="J158" s="171" t="s">
        <v>335</v>
      </c>
      <c r="K158" s="172">
        <v>12</v>
      </c>
      <c r="L158" s="248">
        <v>0</v>
      </c>
      <c r="M158" s="248"/>
      <c r="N158" s="249">
        <f t="shared" si="15"/>
        <v>0</v>
      </c>
      <c r="O158" s="246"/>
      <c r="P158" s="246"/>
      <c r="Q158" s="246"/>
      <c r="R158" s="134"/>
      <c r="T158" s="165" t="s">
        <v>5</v>
      </c>
      <c r="U158" s="43" t="s">
        <v>44</v>
      </c>
      <c r="V158" s="35"/>
      <c r="W158" s="166">
        <f t="shared" si="16"/>
        <v>0</v>
      </c>
      <c r="X158" s="166">
        <v>0</v>
      </c>
      <c r="Y158" s="166">
        <f t="shared" si="17"/>
        <v>0</v>
      </c>
      <c r="Z158" s="166">
        <v>0</v>
      </c>
      <c r="AA158" s="167">
        <f t="shared" si="18"/>
        <v>0</v>
      </c>
      <c r="AR158" s="18" t="s">
        <v>185</v>
      </c>
      <c r="AT158" s="18" t="s">
        <v>182</v>
      </c>
      <c r="AU158" s="18" t="s">
        <v>138</v>
      </c>
      <c r="AY158" s="18" t="s">
        <v>159</v>
      </c>
      <c r="BE158" s="105">
        <f t="shared" si="19"/>
        <v>0</v>
      </c>
      <c r="BF158" s="105">
        <f t="shared" si="20"/>
        <v>0</v>
      </c>
      <c r="BG158" s="105">
        <f t="shared" si="21"/>
        <v>0</v>
      </c>
      <c r="BH158" s="105">
        <f t="shared" si="22"/>
        <v>0</v>
      </c>
      <c r="BI158" s="105">
        <f t="shared" si="23"/>
        <v>0</v>
      </c>
      <c r="BJ158" s="18" t="s">
        <v>138</v>
      </c>
      <c r="BK158" s="168">
        <f t="shared" si="24"/>
        <v>0</v>
      </c>
      <c r="BL158" s="18" t="s">
        <v>164</v>
      </c>
      <c r="BM158" s="18" t="s">
        <v>353</v>
      </c>
    </row>
    <row r="159" spans="2:65" s="1" customFormat="1" ht="38.25" customHeight="1">
      <c r="B159" s="131"/>
      <c r="C159" s="160" t="s">
        <v>260</v>
      </c>
      <c r="D159" s="160" t="s">
        <v>160</v>
      </c>
      <c r="E159" s="161" t="s">
        <v>508</v>
      </c>
      <c r="F159" s="245" t="s">
        <v>509</v>
      </c>
      <c r="G159" s="245"/>
      <c r="H159" s="245"/>
      <c r="I159" s="245"/>
      <c r="J159" s="162" t="s">
        <v>163</v>
      </c>
      <c r="K159" s="163">
        <v>22</v>
      </c>
      <c r="L159" s="231">
        <v>0</v>
      </c>
      <c r="M159" s="231"/>
      <c r="N159" s="246">
        <f t="shared" si="15"/>
        <v>0</v>
      </c>
      <c r="O159" s="246"/>
      <c r="P159" s="246"/>
      <c r="Q159" s="246"/>
      <c r="R159" s="134"/>
      <c r="T159" s="165" t="s">
        <v>5</v>
      </c>
      <c r="U159" s="43" t="s">
        <v>44</v>
      </c>
      <c r="V159" s="35"/>
      <c r="W159" s="166">
        <f t="shared" si="16"/>
        <v>0</v>
      </c>
      <c r="X159" s="166">
        <v>0</v>
      </c>
      <c r="Y159" s="166">
        <f t="shared" si="17"/>
        <v>0</v>
      </c>
      <c r="Z159" s="166">
        <v>0</v>
      </c>
      <c r="AA159" s="167">
        <f t="shared" si="18"/>
        <v>0</v>
      </c>
      <c r="AR159" s="18" t="s">
        <v>164</v>
      </c>
      <c r="AT159" s="18" t="s">
        <v>160</v>
      </c>
      <c r="AU159" s="18" t="s">
        <v>138</v>
      </c>
      <c r="AY159" s="18" t="s">
        <v>159</v>
      </c>
      <c r="BE159" s="105">
        <f t="shared" si="19"/>
        <v>0</v>
      </c>
      <c r="BF159" s="105">
        <f t="shared" si="20"/>
        <v>0</v>
      </c>
      <c r="BG159" s="105">
        <f t="shared" si="21"/>
        <v>0</v>
      </c>
      <c r="BH159" s="105">
        <f t="shared" si="22"/>
        <v>0</v>
      </c>
      <c r="BI159" s="105">
        <f t="shared" si="23"/>
        <v>0</v>
      </c>
      <c r="BJ159" s="18" t="s">
        <v>138</v>
      </c>
      <c r="BK159" s="168">
        <f t="shared" si="24"/>
        <v>0</v>
      </c>
      <c r="BL159" s="18" t="s">
        <v>164</v>
      </c>
      <c r="BM159" s="18" t="s">
        <v>444</v>
      </c>
    </row>
    <row r="160" spans="2:65" s="1" customFormat="1" ht="25.5" customHeight="1">
      <c r="B160" s="131"/>
      <c r="C160" s="169" t="s">
        <v>264</v>
      </c>
      <c r="D160" s="169" t="s">
        <v>182</v>
      </c>
      <c r="E160" s="170" t="s">
        <v>510</v>
      </c>
      <c r="F160" s="247" t="s">
        <v>511</v>
      </c>
      <c r="G160" s="247"/>
      <c r="H160" s="247"/>
      <c r="I160" s="247"/>
      <c r="J160" s="171" t="s">
        <v>163</v>
      </c>
      <c r="K160" s="172">
        <v>22</v>
      </c>
      <c r="L160" s="248">
        <v>0</v>
      </c>
      <c r="M160" s="248"/>
      <c r="N160" s="249">
        <f t="shared" si="15"/>
        <v>0</v>
      </c>
      <c r="O160" s="246"/>
      <c r="P160" s="246"/>
      <c r="Q160" s="246"/>
      <c r="R160" s="134"/>
      <c r="T160" s="165" t="s">
        <v>5</v>
      </c>
      <c r="U160" s="43" t="s">
        <v>44</v>
      </c>
      <c r="V160" s="35"/>
      <c r="W160" s="166">
        <f t="shared" si="16"/>
        <v>0</v>
      </c>
      <c r="X160" s="166">
        <v>0</v>
      </c>
      <c r="Y160" s="166">
        <f t="shared" si="17"/>
        <v>0</v>
      </c>
      <c r="Z160" s="166">
        <v>0</v>
      </c>
      <c r="AA160" s="167">
        <f t="shared" si="18"/>
        <v>0</v>
      </c>
      <c r="AR160" s="18" t="s">
        <v>185</v>
      </c>
      <c r="AT160" s="18" t="s">
        <v>182</v>
      </c>
      <c r="AU160" s="18" t="s">
        <v>138</v>
      </c>
      <c r="AY160" s="18" t="s">
        <v>159</v>
      </c>
      <c r="BE160" s="105">
        <f t="shared" si="19"/>
        <v>0</v>
      </c>
      <c r="BF160" s="105">
        <f t="shared" si="20"/>
        <v>0</v>
      </c>
      <c r="BG160" s="105">
        <f t="shared" si="21"/>
        <v>0</v>
      </c>
      <c r="BH160" s="105">
        <f t="shared" si="22"/>
        <v>0</v>
      </c>
      <c r="BI160" s="105">
        <f t="shared" si="23"/>
        <v>0</v>
      </c>
      <c r="BJ160" s="18" t="s">
        <v>138</v>
      </c>
      <c r="BK160" s="168">
        <f t="shared" si="24"/>
        <v>0</v>
      </c>
      <c r="BL160" s="18" t="s">
        <v>164</v>
      </c>
      <c r="BM160" s="18" t="s">
        <v>447</v>
      </c>
    </row>
    <row r="161" spans="2:65" s="1" customFormat="1" ht="25.5" customHeight="1">
      <c r="B161" s="131"/>
      <c r="C161" s="160" t="s">
        <v>268</v>
      </c>
      <c r="D161" s="160" t="s">
        <v>160</v>
      </c>
      <c r="E161" s="161" t="s">
        <v>512</v>
      </c>
      <c r="F161" s="245" t="s">
        <v>513</v>
      </c>
      <c r="G161" s="245"/>
      <c r="H161" s="245"/>
      <c r="I161" s="245"/>
      <c r="J161" s="162" t="s">
        <v>163</v>
      </c>
      <c r="K161" s="163">
        <v>27</v>
      </c>
      <c r="L161" s="231">
        <v>0</v>
      </c>
      <c r="M161" s="231"/>
      <c r="N161" s="246">
        <f t="shared" si="15"/>
        <v>0</v>
      </c>
      <c r="O161" s="246"/>
      <c r="P161" s="246"/>
      <c r="Q161" s="246"/>
      <c r="R161" s="134"/>
      <c r="T161" s="165" t="s">
        <v>5</v>
      </c>
      <c r="U161" s="43" t="s">
        <v>44</v>
      </c>
      <c r="V161" s="35"/>
      <c r="W161" s="166">
        <f t="shared" si="16"/>
        <v>0</v>
      </c>
      <c r="X161" s="166">
        <v>0</v>
      </c>
      <c r="Y161" s="166">
        <f t="shared" si="17"/>
        <v>0</v>
      </c>
      <c r="Z161" s="166">
        <v>0</v>
      </c>
      <c r="AA161" s="167">
        <f t="shared" si="18"/>
        <v>0</v>
      </c>
      <c r="AR161" s="18" t="s">
        <v>164</v>
      </c>
      <c r="AT161" s="18" t="s">
        <v>160</v>
      </c>
      <c r="AU161" s="18" t="s">
        <v>138</v>
      </c>
      <c r="AY161" s="18" t="s">
        <v>159</v>
      </c>
      <c r="BE161" s="105">
        <f t="shared" si="19"/>
        <v>0</v>
      </c>
      <c r="BF161" s="105">
        <f t="shared" si="20"/>
        <v>0</v>
      </c>
      <c r="BG161" s="105">
        <f t="shared" si="21"/>
        <v>0</v>
      </c>
      <c r="BH161" s="105">
        <f t="shared" si="22"/>
        <v>0</v>
      </c>
      <c r="BI161" s="105">
        <f t="shared" si="23"/>
        <v>0</v>
      </c>
      <c r="BJ161" s="18" t="s">
        <v>138</v>
      </c>
      <c r="BK161" s="168">
        <f t="shared" si="24"/>
        <v>0</v>
      </c>
      <c r="BL161" s="18" t="s">
        <v>164</v>
      </c>
      <c r="BM161" s="18" t="s">
        <v>450</v>
      </c>
    </row>
    <row r="162" spans="2:65" s="1" customFormat="1" ht="25.5" customHeight="1">
      <c r="B162" s="131"/>
      <c r="C162" s="169" t="s">
        <v>272</v>
      </c>
      <c r="D162" s="169" t="s">
        <v>182</v>
      </c>
      <c r="E162" s="170" t="s">
        <v>514</v>
      </c>
      <c r="F162" s="247" t="s">
        <v>515</v>
      </c>
      <c r="G162" s="247"/>
      <c r="H162" s="247"/>
      <c r="I162" s="247"/>
      <c r="J162" s="171" t="s">
        <v>163</v>
      </c>
      <c r="K162" s="172">
        <v>27</v>
      </c>
      <c r="L162" s="248">
        <v>0</v>
      </c>
      <c r="M162" s="248"/>
      <c r="N162" s="249">
        <f t="shared" si="15"/>
        <v>0</v>
      </c>
      <c r="O162" s="246"/>
      <c r="P162" s="246"/>
      <c r="Q162" s="246"/>
      <c r="R162" s="134"/>
      <c r="T162" s="165" t="s">
        <v>5</v>
      </c>
      <c r="U162" s="43" t="s">
        <v>44</v>
      </c>
      <c r="V162" s="35"/>
      <c r="W162" s="166">
        <f t="shared" si="16"/>
        <v>0</v>
      </c>
      <c r="X162" s="166">
        <v>0</v>
      </c>
      <c r="Y162" s="166">
        <f t="shared" si="17"/>
        <v>0</v>
      </c>
      <c r="Z162" s="166">
        <v>0</v>
      </c>
      <c r="AA162" s="167">
        <f t="shared" si="18"/>
        <v>0</v>
      </c>
      <c r="AR162" s="18" t="s">
        <v>185</v>
      </c>
      <c r="AT162" s="18" t="s">
        <v>182</v>
      </c>
      <c r="AU162" s="18" t="s">
        <v>138</v>
      </c>
      <c r="AY162" s="18" t="s">
        <v>159</v>
      </c>
      <c r="BE162" s="105">
        <f t="shared" si="19"/>
        <v>0</v>
      </c>
      <c r="BF162" s="105">
        <f t="shared" si="20"/>
        <v>0</v>
      </c>
      <c r="BG162" s="105">
        <f t="shared" si="21"/>
        <v>0</v>
      </c>
      <c r="BH162" s="105">
        <f t="shared" si="22"/>
        <v>0</v>
      </c>
      <c r="BI162" s="105">
        <f t="shared" si="23"/>
        <v>0</v>
      </c>
      <c r="BJ162" s="18" t="s">
        <v>138</v>
      </c>
      <c r="BK162" s="168">
        <f t="shared" si="24"/>
        <v>0</v>
      </c>
      <c r="BL162" s="18" t="s">
        <v>164</v>
      </c>
      <c r="BM162" s="18" t="s">
        <v>452</v>
      </c>
    </row>
    <row r="163" spans="2:65" s="1" customFormat="1" ht="25.5" customHeight="1">
      <c r="B163" s="131"/>
      <c r="C163" s="169" t="s">
        <v>276</v>
      </c>
      <c r="D163" s="169" t="s">
        <v>182</v>
      </c>
      <c r="E163" s="170" t="s">
        <v>516</v>
      </c>
      <c r="F163" s="247" t="s">
        <v>517</v>
      </c>
      <c r="G163" s="247"/>
      <c r="H163" s="247"/>
      <c r="I163" s="247"/>
      <c r="J163" s="171" t="s">
        <v>163</v>
      </c>
      <c r="K163" s="172">
        <v>5</v>
      </c>
      <c r="L163" s="248">
        <v>0</v>
      </c>
      <c r="M163" s="248"/>
      <c r="N163" s="249">
        <f t="shared" si="15"/>
        <v>0</v>
      </c>
      <c r="O163" s="246"/>
      <c r="P163" s="246"/>
      <c r="Q163" s="246"/>
      <c r="R163" s="134"/>
      <c r="T163" s="165" t="s">
        <v>5</v>
      </c>
      <c r="U163" s="43" t="s">
        <v>44</v>
      </c>
      <c r="V163" s="35"/>
      <c r="W163" s="166">
        <f t="shared" si="16"/>
        <v>0</v>
      </c>
      <c r="X163" s="166">
        <v>0</v>
      </c>
      <c r="Y163" s="166">
        <f t="shared" si="17"/>
        <v>0</v>
      </c>
      <c r="Z163" s="166">
        <v>0</v>
      </c>
      <c r="AA163" s="167">
        <f t="shared" si="18"/>
        <v>0</v>
      </c>
      <c r="AR163" s="18" t="s">
        <v>185</v>
      </c>
      <c r="AT163" s="18" t="s">
        <v>182</v>
      </c>
      <c r="AU163" s="18" t="s">
        <v>138</v>
      </c>
      <c r="AY163" s="18" t="s">
        <v>159</v>
      </c>
      <c r="BE163" s="105">
        <f t="shared" si="19"/>
        <v>0</v>
      </c>
      <c r="BF163" s="105">
        <f t="shared" si="20"/>
        <v>0</v>
      </c>
      <c r="BG163" s="105">
        <f t="shared" si="21"/>
        <v>0</v>
      </c>
      <c r="BH163" s="105">
        <f t="shared" si="22"/>
        <v>0</v>
      </c>
      <c r="BI163" s="105">
        <f t="shared" si="23"/>
        <v>0</v>
      </c>
      <c r="BJ163" s="18" t="s">
        <v>138</v>
      </c>
      <c r="BK163" s="168">
        <f t="shared" si="24"/>
        <v>0</v>
      </c>
      <c r="BL163" s="18" t="s">
        <v>164</v>
      </c>
      <c r="BM163" s="18" t="s">
        <v>455</v>
      </c>
    </row>
    <row r="164" spans="2:65" s="1" customFormat="1" ht="25.5" customHeight="1">
      <c r="B164" s="131"/>
      <c r="C164" s="169" t="s">
        <v>280</v>
      </c>
      <c r="D164" s="169" t="s">
        <v>182</v>
      </c>
      <c r="E164" s="170" t="s">
        <v>518</v>
      </c>
      <c r="F164" s="247" t="s">
        <v>519</v>
      </c>
      <c r="G164" s="247"/>
      <c r="H164" s="247"/>
      <c r="I164" s="247"/>
      <c r="J164" s="171" t="s">
        <v>163</v>
      </c>
      <c r="K164" s="172">
        <v>5</v>
      </c>
      <c r="L164" s="248">
        <v>0</v>
      </c>
      <c r="M164" s="248"/>
      <c r="N164" s="249">
        <f t="shared" si="15"/>
        <v>0</v>
      </c>
      <c r="O164" s="246"/>
      <c r="P164" s="246"/>
      <c r="Q164" s="246"/>
      <c r="R164" s="134"/>
      <c r="T164" s="165" t="s">
        <v>5</v>
      </c>
      <c r="U164" s="43" t="s">
        <v>44</v>
      </c>
      <c r="V164" s="35"/>
      <c r="W164" s="166">
        <f t="shared" si="16"/>
        <v>0</v>
      </c>
      <c r="X164" s="166">
        <v>0</v>
      </c>
      <c r="Y164" s="166">
        <f t="shared" si="17"/>
        <v>0</v>
      </c>
      <c r="Z164" s="166">
        <v>0</v>
      </c>
      <c r="AA164" s="167">
        <f t="shared" si="18"/>
        <v>0</v>
      </c>
      <c r="AR164" s="18" t="s">
        <v>185</v>
      </c>
      <c r="AT164" s="18" t="s">
        <v>182</v>
      </c>
      <c r="AU164" s="18" t="s">
        <v>138</v>
      </c>
      <c r="AY164" s="18" t="s">
        <v>159</v>
      </c>
      <c r="BE164" s="105">
        <f t="shared" si="19"/>
        <v>0</v>
      </c>
      <c r="BF164" s="105">
        <f t="shared" si="20"/>
        <v>0</v>
      </c>
      <c r="BG164" s="105">
        <f t="shared" si="21"/>
        <v>0</v>
      </c>
      <c r="BH164" s="105">
        <f t="shared" si="22"/>
        <v>0</v>
      </c>
      <c r="BI164" s="105">
        <f t="shared" si="23"/>
        <v>0</v>
      </c>
      <c r="BJ164" s="18" t="s">
        <v>138</v>
      </c>
      <c r="BK164" s="168">
        <f t="shared" si="24"/>
        <v>0</v>
      </c>
      <c r="BL164" s="18" t="s">
        <v>164</v>
      </c>
      <c r="BM164" s="18" t="s">
        <v>520</v>
      </c>
    </row>
    <row r="165" spans="2:65" s="1" customFormat="1" ht="25.5" customHeight="1">
      <c r="B165" s="131"/>
      <c r="C165" s="160" t="s">
        <v>285</v>
      </c>
      <c r="D165" s="160" t="s">
        <v>160</v>
      </c>
      <c r="E165" s="161" t="s">
        <v>521</v>
      </c>
      <c r="F165" s="245" t="s">
        <v>522</v>
      </c>
      <c r="G165" s="245"/>
      <c r="H165" s="245"/>
      <c r="I165" s="245"/>
      <c r="J165" s="162" t="s">
        <v>222</v>
      </c>
      <c r="K165" s="163">
        <v>0.193</v>
      </c>
      <c r="L165" s="231">
        <v>0</v>
      </c>
      <c r="M165" s="231"/>
      <c r="N165" s="246">
        <f t="shared" si="15"/>
        <v>0</v>
      </c>
      <c r="O165" s="246"/>
      <c r="P165" s="246"/>
      <c r="Q165" s="246"/>
      <c r="R165" s="134"/>
      <c r="T165" s="165" t="s">
        <v>5</v>
      </c>
      <c r="U165" s="43" t="s">
        <v>44</v>
      </c>
      <c r="V165" s="35"/>
      <c r="W165" s="166">
        <f t="shared" si="16"/>
        <v>0</v>
      </c>
      <c r="X165" s="166">
        <v>0</v>
      </c>
      <c r="Y165" s="166">
        <f t="shared" si="17"/>
        <v>0</v>
      </c>
      <c r="Z165" s="166">
        <v>0</v>
      </c>
      <c r="AA165" s="167">
        <f t="shared" si="18"/>
        <v>0</v>
      </c>
      <c r="AR165" s="18" t="s">
        <v>164</v>
      </c>
      <c r="AT165" s="18" t="s">
        <v>160</v>
      </c>
      <c r="AU165" s="18" t="s">
        <v>138</v>
      </c>
      <c r="AY165" s="18" t="s">
        <v>159</v>
      </c>
      <c r="BE165" s="105">
        <f t="shared" si="19"/>
        <v>0</v>
      </c>
      <c r="BF165" s="105">
        <f t="shared" si="20"/>
        <v>0</v>
      </c>
      <c r="BG165" s="105">
        <f t="shared" si="21"/>
        <v>0</v>
      </c>
      <c r="BH165" s="105">
        <f t="shared" si="22"/>
        <v>0</v>
      </c>
      <c r="BI165" s="105">
        <f t="shared" si="23"/>
        <v>0</v>
      </c>
      <c r="BJ165" s="18" t="s">
        <v>138</v>
      </c>
      <c r="BK165" s="168">
        <f t="shared" si="24"/>
        <v>0</v>
      </c>
      <c r="BL165" s="18" t="s">
        <v>164</v>
      </c>
      <c r="BM165" s="18" t="s">
        <v>523</v>
      </c>
    </row>
    <row r="166" spans="2:65" s="9" customFormat="1" ht="29.85" customHeight="1">
      <c r="B166" s="149"/>
      <c r="C166" s="150"/>
      <c r="D166" s="159" t="s">
        <v>460</v>
      </c>
      <c r="E166" s="159"/>
      <c r="F166" s="159"/>
      <c r="G166" s="159"/>
      <c r="H166" s="159"/>
      <c r="I166" s="159"/>
      <c r="J166" s="159"/>
      <c r="K166" s="159"/>
      <c r="L166" s="159"/>
      <c r="M166" s="159"/>
      <c r="N166" s="239">
        <f>BK166</f>
        <v>0</v>
      </c>
      <c r="O166" s="240"/>
      <c r="P166" s="240"/>
      <c r="Q166" s="240"/>
      <c r="R166" s="152"/>
      <c r="T166" s="153"/>
      <c r="U166" s="150"/>
      <c r="V166" s="150"/>
      <c r="W166" s="154">
        <f>SUM(W167:W198)</f>
        <v>0</v>
      </c>
      <c r="X166" s="150"/>
      <c r="Y166" s="154">
        <f>SUM(Y167:Y198)</f>
        <v>0</v>
      </c>
      <c r="Z166" s="150"/>
      <c r="AA166" s="155">
        <f>SUM(AA167:AA198)</f>
        <v>0</v>
      </c>
      <c r="AR166" s="156" t="s">
        <v>85</v>
      </c>
      <c r="AT166" s="157" t="s">
        <v>76</v>
      </c>
      <c r="AU166" s="157" t="s">
        <v>85</v>
      </c>
      <c r="AY166" s="156" t="s">
        <v>159</v>
      </c>
      <c r="BK166" s="158">
        <f>SUM(BK167:BK198)</f>
        <v>0</v>
      </c>
    </row>
    <row r="167" spans="2:65" s="1" customFormat="1" ht="25.5" customHeight="1">
      <c r="B167" s="131"/>
      <c r="C167" s="160" t="s">
        <v>283</v>
      </c>
      <c r="D167" s="160" t="s">
        <v>160</v>
      </c>
      <c r="E167" s="161" t="s">
        <v>524</v>
      </c>
      <c r="F167" s="245" t="s">
        <v>525</v>
      </c>
      <c r="G167" s="245"/>
      <c r="H167" s="245"/>
      <c r="I167" s="245"/>
      <c r="J167" s="162" t="s">
        <v>163</v>
      </c>
      <c r="K167" s="163">
        <v>2</v>
      </c>
      <c r="L167" s="231">
        <v>0</v>
      </c>
      <c r="M167" s="231"/>
      <c r="N167" s="246">
        <f t="shared" ref="N167:N198" si="25">ROUND(L167*K167,3)</f>
        <v>0</v>
      </c>
      <c r="O167" s="246"/>
      <c r="P167" s="246"/>
      <c r="Q167" s="246"/>
      <c r="R167" s="134"/>
      <c r="T167" s="165" t="s">
        <v>5</v>
      </c>
      <c r="U167" s="43" t="s">
        <v>44</v>
      </c>
      <c r="V167" s="35"/>
      <c r="W167" s="166">
        <f t="shared" ref="W167:W198" si="26">V167*K167</f>
        <v>0</v>
      </c>
      <c r="X167" s="166">
        <v>0</v>
      </c>
      <c r="Y167" s="166">
        <f t="shared" ref="Y167:Y198" si="27">X167*K167</f>
        <v>0</v>
      </c>
      <c r="Z167" s="166">
        <v>0</v>
      </c>
      <c r="AA167" s="167">
        <f t="shared" ref="AA167:AA198" si="28">Z167*K167</f>
        <v>0</v>
      </c>
      <c r="AR167" s="18" t="s">
        <v>164</v>
      </c>
      <c r="AT167" s="18" t="s">
        <v>160</v>
      </c>
      <c r="AU167" s="18" t="s">
        <v>138</v>
      </c>
      <c r="AY167" s="18" t="s">
        <v>159</v>
      </c>
      <c r="BE167" s="105">
        <f t="shared" ref="BE167:BE198" si="29">IF(U167="základná",N167,0)</f>
        <v>0</v>
      </c>
      <c r="BF167" s="105">
        <f t="shared" ref="BF167:BF198" si="30">IF(U167="znížená",N167,0)</f>
        <v>0</v>
      </c>
      <c r="BG167" s="105">
        <f t="shared" ref="BG167:BG198" si="31">IF(U167="zákl. prenesená",N167,0)</f>
        <v>0</v>
      </c>
      <c r="BH167" s="105">
        <f t="shared" ref="BH167:BH198" si="32">IF(U167="zníž. prenesená",N167,0)</f>
        <v>0</v>
      </c>
      <c r="BI167" s="105">
        <f t="shared" ref="BI167:BI198" si="33">IF(U167="nulová",N167,0)</f>
        <v>0</v>
      </c>
      <c r="BJ167" s="18" t="s">
        <v>138</v>
      </c>
      <c r="BK167" s="168">
        <f t="shared" ref="BK167:BK198" si="34">ROUND(L167*K167,3)</f>
        <v>0</v>
      </c>
      <c r="BL167" s="18" t="s">
        <v>164</v>
      </c>
      <c r="BM167" s="18" t="s">
        <v>378</v>
      </c>
    </row>
    <row r="168" spans="2:65" s="1" customFormat="1" ht="38.25" customHeight="1">
      <c r="B168" s="131"/>
      <c r="C168" s="160" t="s">
        <v>292</v>
      </c>
      <c r="D168" s="160" t="s">
        <v>160</v>
      </c>
      <c r="E168" s="161" t="s">
        <v>526</v>
      </c>
      <c r="F168" s="245" t="s">
        <v>527</v>
      </c>
      <c r="G168" s="245"/>
      <c r="H168" s="245"/>
      <c r="I168" s="245"/>
      <c r="J168" s="162" t="s">
        <v>163</v>
      </c>
      <c r="K168" s="163">
        <v>5</v>
      </c>
      <c r="L168" s="231">
        <v>0</v>
      </c>
      <c r="M168" s="231"/>
      <c r="N168" s="246">
        <f t="shared" si="25"/>
        <v>0</v>
      </c>
      <c r="O168" s="246"/>
      <c r="P168" s="246"/>
      <c r="Q168" s="246"/>
      <c r="R168" s="134"/>
      <c r="T168" s="165" t="s">
        <v>5</v>
      </c>
      <c r="U168" s="43" t="s">
        <v>44</v>
      </c>
      <c r="V168" s="35"/>
      <c r="W168" s="166">
        <f t="shared" si="26"/>
        <v>0</v>
      </c>
      <c r="X168" s="166">
        <v>0</v>
      </c>
      <c r="Y168" s="166">
        <f t="shared" si="27"/>
        <v>0</v>
      </c>
      <c r="Z168" s="166">
        <v>0</v>
      </c>
      <c r="AA168" s="167">
        <f t="shared" si="28"/>
        <v>0</v>
      </c>
      <c r="AR168" s="18" t="s">
        <v>164</v>
      </c>
      <c r="AT168" s="18" t="s">
        <v>160</v>
      </c>
      <c r="AU168" s="18" t="s">
        <v>138</v>
      </c>
      <c r="AY168" s="18" t="s">
        <v>159</v>
      </c>
      <c r="BE168" s="105">
        <f t="shared" si="29"/>
        <v>0</v>
      </c>
      <c r="BF168" s="105">
        <f t="shared" si="30"/>
        <v>0</v>
      </c>
      <c r="BG168" s="105">
        <f t="shared" si="31"/>
        <v>0</v>
      </c>
      <c r="BH168" s="105">
        <f t="shared" si="32"/>
        <v>0</v>
      </c>
      <c r="BI168" s="105">
        <f t="shared" si="33"/>
        <v>0</v>
      </c>
      <c r="BJ168" s="18" t="s">
        <v>138</v>
      </c>
      <c r="BK168" s="168">
        <f t="shared" si="34"/>
        <v>0</v>
      </c>
      <c r="BL168" s="18" t="s">
        <v>164</v>
      </c>
      <c r="BM168" s="18" t="s">
        <v>528</v>
      </c>
    </row>
    <row r="169" spans="2:65" s="1" customFormat="1" ht="38.25" customHeight="1">
      <c r="B169" s="131"/>
      <c r="C169" s="160" t="s">
        <v>296</v>
      </c>
      <c r="D169" s="160" t="s">
        <v>160</v>
      </c>
      <c r="E169" s="161" t="s">
        <v>529</v>
      </c>
      <c r="F169" s="245" t="s">
        <v>530</v>
      </c>
      <c r="G169" s="245"/>
      <c r="H169" s="245"/>
      <c r="I169" s="245"/>
      <c r="J169" s="162" t="s">
        <v>335</v>
      </c>
      <c r="K169" s="163">
        <v>230.5</v>
      </c>
      <c r="L169" s="231">
        <v>0</v>
      </c>
      <c r="M169" s="231"/>
      <c r="N169" s="246">
        <f t="shared" si="25"/>
        <v>0</v>
      </c>
      <c r="O169" s="246"/>
      <c r="P169" s="246"/>
      <c r="Q169" s="246"/>
      <c r="R169" s="134"/>
      <c r="T169" s="165" t="s">
        <v>5</v>
      </c>
      <c r="U169" s="43" t="s">
        <v>44</v>
      </c>
      <c r="V169" s="35"/>
      <c r="W169" s="166">
        <f t="shared" si="26"/>
        <v>0</v>
      </c>
      <c r="X169" s="166">
        <v>0</v>
      </c>
      <c r="Y169" s="166">
        <f t="shared" si="27"/>
        <v>0</v>
      </c>
      <c r="Z169" s="166">
        <v>0</v>
      </c>
      <c r="AA169" s="167">
        <f t="shared" si="28"/>
        <v>0</v>
      </c>
      <c r="AR169" s="18" t="s">
        <v>164</v>
      </c>
      <c r="AT169" s="18" t="s">
        <v>160</v>
      </c>
      <c r="AU169" s="18" t="s">
        <v>138</v>
      </c>
      <c r="AY169" s="18" t="s">
        <v>159</v>
      </c>
      <c r="BE169" s="105">
        <f t="shared" si="29"/>
        <v>0</v>
      </c>
      <c r="BF169" s="105">
        <f t="shared" si="30"/>
        <v>0</v>
      </c>
      <c r="BG169" s="105">
        <f t="shared" si="31"/>
        <v>0</v>
      </c>
      <c r="BH169" s="105">
        <f t="shared" si="32"/>
        <v>0</v>
      </c>
      <c r="BI169" s="105">
        <f t="shared" si="33"/>
        <v>0</v>
      </c>
      <c r="BJ169" s="18" t="s">
        <v>138</v>
      </c>
      <c r="BK169" s="168">
        <f t="shared" si="34"/>
        <v>0</v>
      </c>
      <c r="BL169" s="18" t="s">
        <v>164</v>
      </c>
      <c r="BM169" s="18" t="s">
        <v>531</v>
      </c>
    </row>
    <row r="170" spans="2:65" s="1" customFormat="1" ht="25.5" customHeight="1">
      <c r="B170" s="131"/>
      <c r="C170" s="160" t="s">
        <v>300</v>
      </c>
      <c r="D170" s="160" t="s">
        <v>160</v>
      </c>
      <c r="E170" s="161" t="s">
        <v>532</v>
      </c>
      <c r="F170" s="245" t="s">
        <v>533</v>
      </c>
      <c r="G170" s="245"/>
      <c r="H170" s="245"/>
      <c r="I170" s="245"/>
      <c r="J170" s="162" t="s">
        <v>335</v>
      </c>
      <c r="K170" s="163">
        <v>8.5</v>
      </c>
      <c r="L170" s="231">
        <v>0</v>
      </c>
      <c r="M170" s="231"/>
      <c r="N170" s="246">
        <f t="shared" si="25"/>
        <v>0</v>
      </c>
      <c r="O170" s="246"/>
      <c r="P170" s="246"/>
      <c r="Q170" s="246"/>
      <c r="R170" s="134"/>
      <c r="T170" s="165" t="s">
        <v>5</v>
      </c>
      <c r="U170" s="43" t="s">
        <v>44</v>
      </c>
      <c r="V170" s="35"/>
      <c r="W170" s="166">
        <f t="shared" si="26"/>
        <v>0</v>
      </c>
      <c r="X170" s="166">
        <v>0</v>
      </c>
      <c r="Y170" s="166">
        <f t="shared" si="27"/>
        <v>0</v>
      </c>
      <c r="Z170" s="166">
        <v>0</v>
      </c>
      <c r="AA170" s="167">
        <f t="shared" si="28"/>
        <v>0</v>
      </c>
      <c r="AR170" s="18" t="s">
        <v>164</v>
      </c>
      <c r="AT170" s="18" t="s">
        <v>160</v>
      </c>
      <c r="AU170" s="18" t="s">
        <v>138</v>
      </c>
      <c r="AY170" s="18" t="s">
        <v>159</v>
      </c>
      <c r="BE170" s="105">
        <f t="shared" si="29"/>
        <v>0</v>
      </c>
      <c r="BF170" s="105">
        <f t="shared" si="30"/>
        <v>0</v>
      </c>
      <c r="BG170" s="105">
        <f t="shared" si="31"/>
        <v>0</v>
      </c>
      <c r="BH170" s="105">
        <f t="shared" si="32"/>
        <v>0</v>
      </c>
      <c r="BI170" s="105">
        <f t="shared" si="33"/>
        <v>0</v>
      </c>
      <c r="BJ170" s="18" t="s">
        <v>138</v>
      </c>
      <c r="BK170" s="168">
        <f t="shared" si="34"/>
        <v>0</v>
      </c>
      <c r="BL170" s="18" t="s">
        <v>164</v>
      </c>
      <c r="BM170" s="18" t="s">
        <v>534</v>
      </c>
    </row>
    <row r="171" spans="2:65" s="1" customFormat="1" ht="38.25" customHeight="1">
      <c r="B171" s="131"/>
      <c r="C171" s="169" t="s">
        <v>304</v>
      </c>
      <c r="D171" s="169" t="s">
        <v>182</v>
      </c>
      <c r="E171" s="170" t="s">
        <v>535</v>
      </c>
      <c r="F171" s="247" t="s">
        <v>536</v>
      </c>
      <c r="G171" s="247"/>
      <c r="H171" s="247"/>
      <c r="I171" s="247"/>
      <c r="J171" s="171" t="s">
        <v>163</v>
      </c>
      <c r="K171" s="172">
        <v>8.5</v>
      </c>
      <c r="L171" s="248">
        <v>0</v>
      </c>
      <c r="M171" s="248"/>
      <c r="N171" s="249">
        <f t="shared" si="25"/>
        <v>0</v>
      </c>
      <c r="O171" s="246"/>
      <c r="P171" s="246"/>
      <c r="Q171" s="246"/>
      <c r="R171" s="134"/>
      <c r="T171" s="165" t="s">
        <v>5</v>
      </c>
      <c r="U171" s="43" t="s">
        <v>44</v>
      </c>
      <c r="V171" s="35"/>
      <c r="W171" s="166">
        <f t="shared" si="26"/>
        <v>0</v>
      </c>
      <c r="X171" s="166">
        <v>0</v>
      </c>
      <c r="Y171" s="166">
        <f t="shared" si="27"/>
        <v>0</v>
      </c>
      <c r="Z171" s="166">
        <v>0</v>
      </c>
      <c r="AA171" s="167">
        <f t="shared" si="28"/>
        <v>0</v>
      </c>
      <c r="AR171" s="18" t="s">
        <v>185</v>
      </c>
      <c r="AT171" s="18" t="s">
        <v>182</v>
      </c>
      <c r="AU171" s="18" t="s">
        <v>138</v>
      </c>
      <c r="AY171" s="18" t="s">
        <v>159</v>
      </c>
      <c r="BE171" s="105">
        <f t="shared" si="29"/>
        <v>0</v>
      </c>
      <c r="BF171" s="105">
        <f t="shared" si="30"/>
        <v>0</v>
      </c>
      <c r="BG171" s="105">
        <f t="shared" si="31"/>
        <v>0</v>
      </c>
      <c r="BH171" s="105">
        <f t="shared" si="32"/>
        <v>0</v>
      </c>
      <c r="BI171" s="105">
        <f t="shared" si="33"/>
        <v>0</v>
      </c>
      <c r="BJ171" s="18" t="s">
        <v>138</v>
      </c>
      <c r="BK171" s="168">
        <f t="shared" si="34"/>
        <v>0</v>
      </c>
      <c r="BL171" s="18" t="s">
        <v>164</v>
      </c>
      <c r="BM171" s="18" t="s">
        <v>537</v>
      </c>
    </row>
    <row r="172" spans="2:65" s="1" customFormat="1" ht="25.5" customHeight="1">
      <c r="B172" s="131"/>
      <c r="C172" s="160" t="s">
        <v>308</v>
      </c>
      <c r="D172" s="160" t="s">
        <v>160</v>
      </c>
      <c r="E172" s="161" t="s">
        <v>538</v>
      </c>
      <c r="F172" s="245" t="s">
        <v>539</v>
      </c>
      <c r="G172" s="245"/>
      <c r="H172" s="245"/>
      <c r="I172" s="245"/>
      <c r="J172" s="162" t="s">
        <v>335</v>
      </c>
      <c r="K172" s="163">
        <v>2.5</v>
      </c>
      <c r="L172" s="231">
        <v>0</v>
      </c>
      <c r="M172" s="231"/>
      <c r="N172" s="246">
        <f t="shared" si="25"/>
        <v>0</v>
      </c>
      <c r="O172" s="246"/>
      <c r="P172" s="246"/>
      <c r="Q172" s="246"/>
      <c r="R172" s="134"/>
      <c r="T172" s="165" t="s">
        <v>5</v>
      </c>
      <c r="U172" s="43" t="s">
        <v>44</v>
      </c>
      <c r="V172" s="35"/>
      <c r="W172" s="166">
        <f t="shared" si="26"/>
        <v>0</v>
      </c>
      <c r="X172" s="166">
        <v>0</v>
      </c>
      <c r="Y172" s="166">
        <f t="shared" si="27"/>
        <v>0</v>
      </c>
      <c r="Z172" s="166">
        <v>0</v>
      </c>
      <c r="AA172" s="167">
        <f t="shared" si="28"/>
        <v>0</v>
      </c>
      <c r="AR172" s="18" t="s">
        <v>164</v>
      </c>
      <c r="AT172" s="18" t="s">
        <v>160</v>
      </c>
      <c r="AU172" s="18" t="s">
        <v>138</v>
      </c>
      <c r="AY172" s="18" t="s">
        <v>159</v>
      </c>
      <c r="BE172" s="105">
        <f t="shared" si="29"/>
        <v>0</v>
      </c>
      <c r="BF172" s="105">
        <f t="shared" si="30"/>
        <v>0</v>
      </c>
      <c r="BG172" s="105">
        <f t="shared" si="31"/>
        <v>0</v>
      </c>
      <c r="BH172" s="105">
        <f t="shared" si="32"/>
        <v>0</v>
      </c>
      <c r="BI172" s="105">
        <f t="shared" si="33"/>
        <v>0</v>
      </c>
      <c r="BJ172" s="18" t="s">
        <v>138</v>
      </c>
      <c r="BK172" s="168">
        <f t="shared" si="34"/>
        <v>0</v>
      </c>
      <c r="BL172" s="18" t="s">
        <v>164</v>
      </c>
      <c r="BM172" s="18" t="s">
        <v>540</v>
      </c>
    </row>
    <row r="173" spans="2:65" s="1" customFormat="1" ht="38.25" customHeight="1">
      <c r="B173" s="131"/>
      <c r="C173" s="169" t="s">
        <v>312</v>
      </c>
      <c r="D173" s="169" t="s">
        <v>182</v>
      </c>
      <c r="E173" s="170" t="s">
        <v>541</v>
      </c>
      <c r="F173" s="247" t="s">
        <v>542</v>
      </c>
      <c r="G173" s="247"/>
      <c r="H173" s="247"/>
      <c r="I173" s="247"/>
      <c r="J173" s="171" t="s">
        <v>163</v>
      </c>
      <c r="K173" s="172">
        <v>2.5</v>
      </c>
      <c r="L173" s="248">
        <v>0</v>
      </c>
      <c r="M173" s="248"/>
      <c r="N173" s="249">
        <f t="shared" si="25"/>
        <v>0</v>
      </c>
      <c r="O173" s="246"/>
      <c r="P173" s="246"/>
      <c r="Q173" s="246"/>
      <c r="R173" s="134"/>
      <c r="T173" s="165" t="s">
        <v>5</v>
      </c>
      <c r="U173" s="43" t="s">
        <v>44</v>
      </c>
      <c r="V173" s="35"/>
      <c r="W173" s="166">
        <f t="shared" si="26"/>
        <v>0</v>
      </c>
      <c r="X173" s="166">
        <v>0</v>
      </c>
      <c r="Y173" s="166">
        <f t="shared" si="27"/>
        <v>0</v>
      </c>
      <c r="Z173" s="166">
        <v>0</v>
      </c>
      <c r="AA173" s="167">
        <f t="shared" si="28"/>
        <v>0</v>
      </c>
      <c r="AR173" s="18" t="s">
        <v>185</v>
      </c>
      <c r="AT173" s="18" t="s">
        <v>182</v>
      </c>
      <c r="AU173" s="18" t="s">
        <v>138</v>
      </c>
      <c r="AY173" s="18" t="s">
        <v>159</v>
      </c>
      <c r="BE173" s="105">
        <f t="shared" si="29"/>
        <v>0</v>
      </c>
      <c r="BF173" s="105">
        <f t="shared" si="30"/>
        <v>0</v>
      </c>
      <c r="BG173" s="105">
        <f t="shared" si="31"/>
        <v>0</v>
      </c>
      <c r="BH173" s="105">
        <f t="shared" si="32"/>
        <v>0</v>
      </c>
      <c r="BI173" s="105">
        <f t="shared" si="33"/>
        <v>0</v>
      </c>
      <c r="BJ173" s="18" t="s">
        <v>138</v>
      </c>
      <c r="BK173" s="168">
        <f t="shared" si="34"/>
        <v>0</v>
      </c>
      <c r="BL173" s="18" t="s">
        <v>164</v>
      </c>
      <c r="BM173" s="18" t="s">
        <v>543</v>
      </c>
    </row>
    <row r="174" spans="2:65" s="1" customFormat="1" ht="25.5" customHeight="1">
      <c r="B174" s="131"/>
      <c r="C174" s="160" t="s">
        <v>316</v>
      </c>
      <c r="D174" s="160" t="s">
        <v>160</v>
      </c>
      <c r="E174" s="161" t="s">
        <v>544</v>
      </c>
      <c r="F174" s="245" t="s">
        <v>545</v>
      </c>
      <c r="G174" s="245"/>
      <c r="H174" s="245"/>
      <c r="I174" s="245"/>
      <c r="J174" s="162" t="s">
        <v>335</v>
      </c>
      <c r="K174" s="163">
        <v>66</v>
      </c>
      <c r="L174" s="231">
        <v>0</v>
      </c>
      <c r="M174" s="231"/>
      <c r="N174" s="246">
        <f t="shared" si="25"/>
        <v>0</v>
      </c>
      <c r="O174" s="246"/>
      <c r="P174" s="246"/>
      <c r="Q174" s="246"/>
      <c r="R174" s="134"/>
      <c r="T174" s="165" t="s">
        <v>5</v>
      </c>
      <c r="U174" s="43" t="s">
        <v>44</v>
      </c>
      <c r="V174" s="35"/>
      <c r="W174" s="166">
        <f t="shared" si="26"/>
        <v>0</v>
      </c>
      <c r="X174" s="166">
        <v>0</v>
      </c>
      <c r="Y174" s="166">
        <f t="shared" si="27"/>
        <v>0</v>
      </c>
      <c r="Z174" s="166">
        <v>0</v>
      </c>
      <c r="AA174" s="167">
        <f t="shared" si="28"/>
        <v>0</v>
      </c>
      <c r="AR174" s="18" t="s">
        <v>164</v>
      </c>
      <c r="AT174" s="18" t="s">
        <v>160</v>
      </c>
      <c r="AU174" s="18" t="s">
        <v>138</v>
      </c>
      <c r="AY174" s="18" t="s">
        <v>159</v>
      </c>
      <c r="BE174" s="105">
        <f t="shared" si="29"/>
        <v>0</v>
      </c>
      <c r="BF174" s="105">
        <f t="shared" si="30"/>
        <v>0</v>
      </c>
      <c r="BG174" s="105">
        <f t="shared" si="31"/>
        <v>0</v>
      </c>
      <c r="BH174" s="105">
        <f t="shared" si="32"/>
        <v>0</v>
      </c>
      <c r="BI174" s="105">
        <f t="shared" si="33"/>
        <v>0</v>
      </c>
      <c r="BJ174" s="18" t="s">
        <v>138</v>
      </c>
      <c r="BK174" s="168">
        <f t="shared" si="34"/>
        <v>0</v>
      </c>
      <c r="BL174" s="18" t="s">
        <v>164</v>
      </c>
      <c r="BM174" s="18" t="s">
        <v>546</v>
      </c>
    </row>
    <row r="175" spans="2:65" s="1" customFormat="1" ht="38.25" customHeight="1">
      <c r="B175" s="131"/>
      <c r="C175" s="169" t="s">
        <v>320</v>
      </c>
      <c r="D175" s="169" t="s">
        <v>182</v>
      </c>
      <c r="E175" s="170" t="s">
        <v>547</v>
      </c>
      <c r="F175" s="247" t="s">
        <v>548</v>
      </c>
      <c r="G175" s="247"/>
      <c r="H175" s="247"/>
      <c r="I175" s="247"/>
      <c r="J175" s="171" t="s">
        <v>163</v>
      </c>
      <c r="K175" s="172">
        <v>66</v>
      </c>
      <c r="L175" s="248">
        <v>0</v>
      </c>
      <c r="M175" s="248"/>
      <c r="N175" s="249">
        <f t="shared" si="25"/>
        <v>0</v>
      </c>
      <c r="O175" s="246"/>
      <c r="P175" s="246"/>
      <c r="Q175" s="246"/>
      <c r="R175" s="134"/>
      <c r="T175" s="165" t="s">
        <v>5</v>
      </c>
      <c r="U175" s="43" t="s">
        <v>44</v>
      </c>
      <c r="V175" s="35"/>
      <c r="W175" s="166">
        <f t="shared" si="26"/>
        <v>0</v>
      </c>
      <c r="X175" s="166">
        <v>0</v>
      </c>
      <c r="Y175" s="166">
        <f t="shared" si="27"/>
        <v>0</v>
      </c>
      <c r="Z175" s="166">
        <v>0</v>
      </c>
      <c r="AA175" s="167">
        <f t="shared" si="28"/>
        <v>0</v>
      </c>
      <c r="AR175" s="18" t="s">
        <v>185</v>
      </c>
      <c r="AT175" s="18" t="s">
        <v>182</v>
      </c>
      <c r="AU175" s="18" t="s">
        <v>138</v>
      </c>
      <c r="AY175" s="18" t="s">
        <v>159</v>
      </c>
      <c r="BE175" s="105">
        <f t="shared" si="29"/>
        <v>0</v>
      </c>
      <c r="BF175" s="105">
        <f t="shared" si="30"/>
        <v>0</v>
      </c>
      <c r="BG175" s="105">
        <f t="shared" si="31"/>
        <v>0</v>
      </c>
      <c r="BH175" s="105">
        <f t="shared" si="32"/>
        <v>0</v>
      </c>
      <c r="BI175" s="105">
        <f t="shared" si="33"/>
        <v>0</v>
      </c>
      <c r="BJ175" s="18" t="s">
        <v>138</v>
      </c>
      <c r="BK175" s="168">
        <f t="shared" si="34"/>
        <v>0</v>
      </c>
      <c r="BL175" s="18" t="s">
        <v>164</v>
      </c>
      <c r="BM175" s="18" t="s">
        <v>549</v>
      </c>
    </row>
    <row r="176" spans="2:65" s="1" customFormat="1" ht="25.5" customHeight="1">
      <c r="B176" s="131"/>
      <c r="C176" s="160" t="s">
        <v>324</v>
      </c>
      <c r="D176" s="160" t="s">
        <v>160</v>
      </c>
      <c r="E176" s="161" t="s">
        <v>550</v>
      </c>
      <c r="F176" s="245" t="s">
        <v>551</v>
      </c>
      <c r="G176" s="245"/>
      <c r="H176" s="245"/>
      <c r="I176" s="245"/>
      <c r="J176" s="162" t="s">
        <v>335</v>
      </c>
      <c r="K176" s="163">
        <v>40</v>
      </c>
      <c r="L176" s="231">
        <v>0</v>
      </c>
      <c r="M176" s="231"/>
      <c r="N176" s="246">
        <f t="shared" si="25"/>
        <v>0</v>
      </c>
      <c r="O176" s="246"/>
      <c r="P176" s="246"/>
      <c r="Q176" s="246"/>
      <c r="R176" s="134"/>
      <c r="T176" s="165" t="s">
        <v>5</v>
      </c>
      <c r="U176" s="43" t="s">
        <v>44</v>
      </c>
      <c r="V176" s="35"/>
      <c r="W176" s="166">
        <f t="shared" si="26"/>
        <v>0</v>
      </c>
      <c r="X176" s="166">
        <v>0</v>
      </c>
      <c r="Y176" s="166">
        <f t="shared" si="27"/>
        <v>0</v>
      </c>
      <c r="Z176" s="166">
        <v>0</v>
      </c>
      <c r="AA176" s="167">
        <f t="shared" si="28"/>
        <v>0</v>
      </c>
      <c r="AR176" s="18" t="s">
        <v>164</v>
      </c>
      <c r="AT176" s="18" t="s">
        <v>160</v>
      </c>
      <c r="AU176" s="18" t="s">
        <v>138</v>
      </c>
      <c r="AY176" s="18" t="s">
        <v>159</v>
      </c>
      <c r="BE176" s="105">
        <f t="shared" si="29"/>
        <v>0</v>
      </c>
      <c r="BF176" s="105">
        <f t="shared" si="30"/>
        <v>0</v>
      </c>
      <c r="BG176" s="105">
        <f t="shared" si="31"/>
        <v>0</v>
      </c>
      <c r="BH176" s="105">
        <f t="shared" si="32"/>
        <v>0</v>
      </c>
      <c r="BI176" s="105">
        <f t="shared" si="33"/>
        <v>0</v>
      </c>
      <c r="BJ176" s="18" t="s">
        <v>138</v>
      </c>
      <c r="BK176" s="168">
        <f t="shared" si="34"/>
        <v>0</v>
      </c>
      <c r="BL176" s="18" t="s">
        <v>164</v>
      </c>
      <c r="BM176" s="18" t="s">
        <v>552</v>
      </c>
    </row>
    <row r="177" spans="2:65" s="1" customFormat="1" ht="38.25" customHeight="1">
      <c r="B177" s="131"/>
      <c r="C177" s="169" t="s">
        <v>328</v>
      </c>
      <c r="D177" s="169" t="s">
        <v>182</v>
      </c>
      <c r="E177" s="170" t="s">
        <v>553</v>
      </c>
      <c r="F177" s="247" t="s">
        <v>554</v>
      </c>
      <c r="G177" s="247"/>
      <c r="H177" s="247"/>
      <c r="I177" s="247"/>
      <c r="J177" s="171" t="s">
        <v>163</v>
      </c>
      <c r="K177" s="172">
        <v>40</v>
      </c>
      <c r="L177" s="248">
        <v>0</v>
      </c>
      <c r="M177" s="248"/>
      <c r="N177" s="249">
        <f t="shared" si="25"/>
        <v>0</v>
      </c>
      <c r="O177" s="246"/>
      <c r="P177" s="246"/>
      <c r="Q177" s="246"/>
      <c r="R177" s="134"/>
      <c r="T177" s="165" t="s">
        <v>5</v>
      </c>
      <c r="U177" s="43" t="s">
        <v>44</v>
      </c>
      <c r="V177" s="35"/>
      <c r="W177" s="166">
        <f t="shared" si="26"/>
        <v>0</v>
      </c>
      <c r="X177" s="166">
        <v>0</v>
      </c>
      <c r="Y177" s="166">
        <f t="shared" si="27"/>
        <v>0</v>
      </c>
      <c r="Z177" s="166">
        <v>0</v>
      </c>
      <c r="AA177" s="167">
        <f t="shared" si="28"/>
        <v>0</v>
      </c>
      <c r="AR177" s="18" t="s">
        <v>185</v>
      </c>
      <c r="AT177" s="18" t="s">
        <v>182</v>
      </c>
      <c r="AU177" s="18" t="s">
        <v>138</v>
      </c>
      <c r="AY177" s="18" t="s">
        <v>159</v>
      </c>
      <c r="BE177" s="105">
        <f t="shared" si="29"/>
        <v>0</v>
      </c>
      <c r="BF177" s="105">
        <f t="shared" si="30"/>
        <v>0</v>
      </c>
      <c r="BG177" s="105">
        <f t="shared" si="31"/>
        <v>0</v>
      </c>
      <c r="BH177" s="105">
        <f t="shared" si="32"/>
        <v>0</v>
      </c>
      <c r="BI177" s="105">
        <f t="shared" si="33"/>
        <v>0</v>
      </c>
      <c r="BJ177" s="18" t="s">
        <v>138</v>
      </c>
      <c r="BK177" s="168">
        <f t="shared" si="34"/>
        <v>0</v>
      </c>
      <c r="BL177" s="18" t="s">
        <v>164</v>
      </c>
      <c r="BM177" s="18" t="s">
        <v>555</v>
      </c>
    </row>
    <row r="178" spans="2:65" s="1" customFormat="1" ht="25.5" customHeight="1">
      <c r="B178" s="131"/>
      <c r="C178" s="160" t="s">
        <v>332</v>
      </c>
      <c r="D178" s="160" t="s">
        <v>160</v>
      </c>
      <c r="E178" s="161" t="s">
        <v>556</v>
      </c>
      <c r="F178" s="245" t="s">
        <v>557</v>
      </c>
      <c r="G178" s="245"/>
      <c r="H178" s="245"/>
      <c r="I178" s="245"/>
      <c r="J178" s="162" t="s">
        <v>163</v>
      </c>
      <c r="K178" s="163">
        <v>6</v>
      </c>
      <c r="L178" s="231">
        <v>0</v>
      </c>
      <c r="M178" s="231"/>
      <c r="N178" s="246">
        <f t="shared" si="25"/>
        <v>0</v>
      </c>
      <c r="O178" s="246"/>
      <c r="P178" s="246"/>
      <c r="Q178" s="246"/>
      <c r="R178" s="134"/>
      <c r="T178" s="165" t="s">
        <v>5</v>
      </c>
      <c r="U178" s="43" t="s">
        <v>44</v>
      </c>
      <c r="V178" s="35"/>
      <c r="W178" s="166">
        <f t="shared" si="26"/>
        <v>0</v>
      </c>
      <c r="X178" s="166">
        <v>0</v>
      </c>
      <c r="Y178" s="166">
        <f t="shared" si="27"/>
        <v>0</v>
      </c>
      <c r="Z178" s="166">
        <v>0</v>
      </c>
      <c r="AA178" s="167">
        <f t="shared" si="28"/>
        <v>0</v>
      </c>
      <c r="AR178" s="18" t="s">
        <v>164</v>
      </c>
      <c r="AT178" s="18" t="s">
        <v>160</v>
      </c>
      <c r="AU178" s="18" t="s">
        <v>138</v>
      </c>
      <c r="AY178" s="18" t="s">
        <v>159</v>
      </c>
      <c r="BE178" s="105">
        <f t="shared" si="29"/>
        <v>0</v>
      </c>
      <c r="BF178" s="105">
        <f t="shared" si="30"/>
        <v>0</v>
      </c>
      <c r="BG178" s="105">
        <f t="shared" si="31"/>
        <v>0</v>
      </c>
      <c r="BH178" s="105">
        <f t="shared" si="32"/>
        <v>0</v>
      </c>
      <c r="BI178" s="105">
        <f t="shared" si="33"/>
        <v>0</v>
      </c>
      <c r="BJ178" s="18" t="s">
        <v>138</v>
      </c>
      <c r="BK178" s="168">
        <f t="shared" si="34"/>
        <v>0</v>
      </c>
      <c r="BL178" s="18" t="s">
        <v>164</v>
      </c>
      <c r="BM178" s="18" t="s">
        <v>558</v>
      </c>
    </row>
    <row r="179" spans="2:65" s="1" customFormat="1" ht="38.25" customHeight="1">
      <c r="B179" s="131"/>
      <c r="C179" s="169" t="s">
        <v>337</v>
      </c>
      <c r="D179" s="169" t="s">
        <v>182</v>
      </c>
      <c r="E179" s="170" t="s">
        <v>559</v>
      </c>
      <c r="F179" s="247" t="s">
        <v>560</v>
      </c>
      <c r="G179" s="247"/>
      <c r="H179" s="247"/>
      <c r="I179" s="247"/>
      <c r="J179" s="171" t="s">
        <v>163</v>
      </c>
      <c r="K179" s="172">
        <v>6</v>
      </c>
      <c r="L179" s="248">
        <v>0</v>
      </c>
      <c r="M179" s="248"/>
      <c r="N179" s="249">
        <f t="shared" si="25"/>
        <v>0</v>
      </c>
      <c r="O179" s="246"/>
      <c r="P179" s="246"/>
      <c r="Q179" s="246"/>
      <c r="R179" s="134"/>
      <c r="T179" s="165" t="s">
        <v>5</v>
      </c>
      <c r="U179" s="43" t="s">
        <v>44</v>
      </c>
      <c r="V179" s="35"/>
      <c r="W179" s="166">
        <f t="shared" si="26"/>
        <v>0</v>
      </c>
      <c r="X179" s="166">
        <v>0</v>
      </c>
      <c r="Y179" s="166">
        <f t="shared" si="27"/>
        <v>0</v>
      </c>
      <c r="Z179" s="166">
        <v>0</v>
      </c>
      <c r="AA179" s="167">
        <f t="shared" si="28"/>
        <v>0</v>
      </c>
      <c r="AR179" s="18" t="s">
        <v>185</v>
      </c>
      <c r="AT179" s="18" t="s">
        <v>182</v>
      </c>
      <c r="AU179" s="18" t="s">
        <v>138</v>
      </c>
      <c r="AY179" s="18" t="s">
        <v>159</v>
      </c>
      <c r="BE179" s="105">
        <f t="shared" si="29"/>
        <v>0</v>
      </c>
      <c r="BF179" s="105">
        <f t="shared" si="30"/>
        <v>0</v>
      </c>
      <c r="BG179" s="105">
        <f t="shared" si="31"/>
        <v>0</v>
      </c>
      <c r="BH179" s="105">
        <f t="shared" si="32"/>
        <v>0</v>
      </c>
      <c r="BI179" s="105">
        <f t="shared" si="33"/>
        <v>0</v>
      </c>
      <c r="BJ179" s="18" t="s">
        <v>138</v>
      </c>
      <c r="BK179" s="168">
        <f t="shared" si="34"/>
        <v>0</v>
      </c>
      <c r="BL179" s="18" t="s">
        <v>164</v>
      </c>
      <c r="BM179" s="18" t="s">
        <v>561</v>
      </c>
    </row>
    <row r="180" spans="2:65" s="1" customFormat="1" ht="25.5" customHeight="1">
      <c r="B180" s="131"/>
      <c r="C180" s="160" t="s">
        <v>341</v>
      </c>
      <c r="D180" s="160" t="s">
        <v>160</v>
      </c>
      <c r="E180" s="161" t="s">
        <v>562</v>
      </c>
      <c r="F180" s="245" t="s">
        <v>563</v>
      </c>
      <c r="G180" s="245"/>
      <c r="H180" s="245"/>
      <c r="I180" s="245"/>
      <c r="J180" s="162" t="s">
        <v>335</v>
      </c>
      <c r="K180" s="163">
        <v>8.5</v>
      </c>
      <c r="L180" s="231">
        <v>0</v>
      </c>
      <c r="M180" s="231"/>
      <c r="N180" s="246">
        <f t="shared" si="25"/>
        <v>0</v>
      </c>
      <c r="O180" s="246"/>
      <c r="P180" s="246"/>
      <c r="Q180" s="246"/>
      <c r="R180" s="134"/>
      <c r="T180" s="165" t="s">
        <v>5</v>
      </c>
      <c r="U180" s="43" t="s">
        <v>44</v>
      </c>
      <c r="V180" s="35"/>
      <c r="W180" s="166">
        <f t="shared" si="26"/>
        <v>0</v>
      </c>
      <c r="X180" s="166">
        <v>0</v>
      </c>
      <c r="Y180" s="166">
        <f t="shared" si="27"/>
        <v>0</v>
      </c>
      <c r="Z180" s="166">
        <v>0</v>
      </c>
      <c r="AA180" s="167">
        <f t="shared" si="28"/>
        <v>0</v>
      </c>
      <c r="AR180" s="18" t="s">
        <v>164</v>
      </c>
      <c r="AT180" s="18" t="s">
        <v>160</v>
      </c>
      <c r="AU180" s="18" t="s">
        <v>138</v>
      </c>
      <c r="AY180" s="18" t="s">
        <v>159</v>
      </c>
      <c r="BE180" s="105">
        <f t="shared" si="29"/>
        <v>0</v>
      </c>
      <c r="BF180" s="105">
        <f t="shared" si="30"/>
        <v>0</v>
      </c>
      <c r="BG180" s="105">
        <f t="shared" si="31"/>
        <v>0</v>
      </c>
      <c r="BH180" s="105">
        <f t="shared" si="32"/>
        <v>0</v>
      </c>
      <c r="BI180" s="105">
        <f t="shared" si="33"/>
        <v>0</v>
      </c>
      <c r="BJ180" s="18" t="s">
        <v>138</v>
      </c>
      <c r="BK180" s="168">
        <f t="shared" si="34"/>
        <v>0</v>
      </c>
      <c r="BL180" s="18" t="s">
        <v>164</v>
      </c>
      <c r="BM180" s="18" t="s">
        <v>564</v>
      </c>
    </row>
    <row r="181" spans="2:65" s="1" customFormat="1" ht="38.25" customHeight="1">
      <c r="B181" s="131"/>
      <c r="C181" s="169" t="s">
        <v>345</v>
      </c>
      <c r="D181" s="169" t="s">
        <v>182</v>
      </c>
      <c r="E181" s="170" t="s">
        <v>565</v>
      </c>
      <c r="F181" s="247" t="s">
        <v>566</v>
      </c>
      <c r="G181" s="247"/>
      <c r="H181" s="247"/>
      <c r="I181" s="247"/>
      <c r="J181" s="171" t="s">
        <v>163</v>
      </c>
      <c r="K181" s="172">
        <v>8.5</v>
      </c>
      <c r="L181" s="248">
        <v>0</v>
      </c>
      <c r="M181" s="248"/>
      <c r="N181" s="249">
        <f t="shared" si="25"/>
        <v>0</v>
      </c>
      <c r="O181" s="246"/>
      <c r="P181" s="246"/>
      <c r="Q181" s="246"/>
      <c r="R181" s="134"/>
      <c r="T181" s="165" t="s">
        <v>5</v>
      </c>
      <c r="U181" s="43" t="s">
        <v>44</v>
      </c>
      <c r="V181" s="35"/>
      <c r="W181" s="166">
        <f t="shared" si="26"/>
        <v>0</v>
      </c>
      <c r="X181" s="166">
        <v>0</v>
      </c>
      <c r="Y181" s="166">
        <f t="shared" si="27"/>
        <v>0</v>
      </c>
      <c r="Z181" s="166">
        <v>0</v>
      </c>
      <c r="AA181" s="167">
        <f t="shared" si="28"/>
        <v>0</v>
      </c>
      <c r="AR181" s="18" t="s">
        <v>185</v>
      </c>
      <c r="AT181" s="18" t="s">
        <v>182</v>
      </c>
      <c r="AU181" s="18" t="s">
        <v>138</v>
      </c>
      <c r="AY181" s="18" t="s">
        <v>159</v>
      </c>
      <c r="BE181" s="105">
        <f t="shared" si="29"/>
        <v>0</v>
      </c>
      <c r="BF181" s="105">
        <f t="shared" si="30"/>
        <v>0</v>
      </c>
      <c r="BG181" s="105">
        <f t="shared" si="31"/>
        <v>0</v>
      </c>
      <c r="BH181" s="105">
        <f t="shared" si="32"/>
        <v>0</v>
      </c>
      <c r="BI181" s="105">
        <f t="shared" si="33"/>
        <v>0</v>
      </c>
      <c r="BJ181" s="18" t="s">
        <v>138</v>
      </c>
      <c r="BK181" s="168">
        <f t="shared" si="34"/>
        <v>0</v>
      </c>
      <c r="BL181" s="18" t="s">
        <v>164</v>
      </c>
      <c r="BM181" s="18" t="s">
        <v>567</v>
      </c>
    </row>
    <row r="182" spans="2:65" s="1" customFormat="1" ht="25.5" customHeight="1">
      <c r="B182" s="131"/>
      <c r="C182" s="160" t="s">
        <v>349</v>
      </c>
      <c r="D182" s="160" t="s">
        <v>160</v>
      </c>
      <c r="E182" s="161" t="s">
        <v>568</v>
      </c>
      <c r="F182" s="245" t="s">
        <v>569</v>
      </c>
      <c r="G182" s="245"/>
      <c r="H182" s="245"/>
      <c r="I182" s="245"/>
      <c r="J182" s="162" t="s">
        <v>335</v>
      </c>
      <c r="K182" s="163">
        <v>100</v>
      </c>
      <c r="L182" s="231">
        <v>0</v>
      </c>
      <c r="M182" s="231"/>
      <c r="N182" s="246">
        <f t="shared" si="25"/>
        <v>0</v>
      </c>
      <c r="O182" s="246"/>
      <c r="P182" s="246"/>
      <c r="Q182" s="246"/>
      <c r="R182" s="134"/>
      <c r="T182" s="165" t="s">
        <v>5</v>
      </c>
      <c r="U182" s="43" t="s">
        <v>44</v>
      </c>
      <c r="V182" s="35"/>
      <c r="W182" s="166">
        <f t="shared" si="26"/>
        <v>0</v>
      </c>
      <c r="X182" s="166">
        <v>0</v>
      </c>
      <c r="Y182" s="166">
        <f t="shared" si="27"/>
        <v>0</v>
      </c>
      <c r="Z182" s="166">
        <v>0</v>
      </c>
      <c r="AA182" s="167">
        <f t="shared" si="28"/>
        <v>0</v>
      </c>
      <c r="AR182" s="18" t="s">
        <v>164</v>
      </c>
      <c r="AT182" s="18" t="s">
        <v>160</v>
      </c>
      <c r="AU182" s="18" t="s">
        <v>138</v>
      </c>
      <c r="AY182" s="18" t="s">
        <v>159</v>
      </c>
      <c r="BE182" s="105">
        <f t="shared" si="29"/>
        <v>0</v>
      </c>
      <c r="BF182" s="105">
        <f t="shared" si="30"/>
        <v>0</v>
      </c>
      <c r="BG182" s="105">
        <f t="shared" si="31"/>
        <v>0</v>
      </c>
      <c r="BH182" s="105">
        <f t="shared" si="32"/>
        <v>0</v>
      </c>
      <c r="BI182" s="105">
        <f t="shared" si="33"/>
        <v>0</v>
      </c>
      <c r="BJ182" s="18" t="s">
        <v>138</v>
      </c>
      <c r="BK182" s="168">
        <f t="shared" si="34"/>
        <v>0</v>
      </c>
      <c r="BL182" s="18" t="s">
        <v>164</v>
      </c>
      <c r="BM182" s="18" t="s">
        <v>570</v>
      </c>
    </row>
    <row r="183" spans="2:65" s="1" customFormat="1" ht="25.5" customHeight="1">
      <c r="B183" s="131"/>
      <c r="C183" s="160" t="s">
        <v>353</v>
      </c>
      <c r="D183" s="160" t="s">
        <v>160</v>
      </c>
      <c r="E183" s="161" t="s">
        <v>571</v>
      </c>
      <c r="F183" s="245" t="s">
        <v>572</v>
      </c>
      <c r="G183" s="245"/>
      <c r="H183" s="245"/>
      <c r="I183" s="245"/>
      <c r="J183" s="162" t="s">
        <v>335</v>
      </c>
      <c r="K183" s="163">
        <v>5</v>
      </c>
      <c r="L183" s="231">
        <v>0</v>
      </c>
      <c r="M183" s="231"/>
      <c r="N183" s="246">
        <f t="shared" si="25"/>
        <v>0</v>
      </c>
      <c r="O183" s="246"/>
      <c r="P183" s="246"/>
      <c r="Q183" s="246"/>
      <c r="R183" s="134"/>
      <c r="T183" s="165" t="s">
        <v>5</v>
      </c>
      <c r="U183" s="43" t="s">
        <v>44</v>
      </c>
      <c r="V183" s="35"/>
      <c r="W183" s="166">
        <f t="shared" si="26"/>
        <v>0</v>
      </c>
      <c r="X183" s="166">
        <v>0</v>
      </c>
      <c r="Y183" s="166">
        <f t="shared" si="27"/>
        <v>0</v>
      </c>
      <c r="Z183" s="166">
        <v>0</v>
      </c>
      <c r="AA183" s="167">
        <f t="shared" si="28"/>
        <v>0</v>
      </c>
      <c r="AR183" s="18" t="s">
        <v>164</v>
      </c>
      <c r="AT183" s="18" t="s">
        <v>160</v>
      </c>
      <c r="AU183" s="18" t="s">
        <v>138</v>
      </c>
      <c r="AY183" s="18" t="s">
        <v>159</v>
      </c>
      <c r="BE183" s="105">
        <f t="shared" si="29"/>
        <v>0</v>
      </c>
      <c r="BF183" s="105">
        <f t="shared" si="30"/>
        <v>0</v>
      </c>
      <c r="BG183" s="105">
        <f t="shared" si="31"/>
        <v>0</v>
      </c>
      <c r="BH183" s="105">
        <f t="shared" si="32"/>
        <v>0</v>
      </c>
      <c r="BI183" s="105">
        <f t="shared" si="33"/>
        <v>0</v>
      </c>
      <c r="BJ183" s="18" t="s">
        <v>138</v>
      </c>
      <c r="BK183" s="168">
        <f t="shared" si="34"/>
        <v>0</v>
      </c>
      <c r="BL183" s="18" t="s">
        <v>164</v>
      </c>
      <c r="BM183" s="18" t="s">
        <v>573</v>
      </c>
    </row>
    <row r="184" spans="2:65" s="1" customFormat="1" ht="38.25" customHeight="1">
      <c r="B184" s="131"/>
      <c r="C184" s="169" t="s">
        <v>574</v>
      </c>
      <c r="D184" s="169" t="s">
        <v>182</v>
      </c>
      <c r="E184" s="170" t="s">
        <v>575</v>
      </c>
      <c r="F184" s="247" t="s">
        <v>576</v>
      </c>
      <c r="G184" s="247"/>
      <c r="H184" s="247"/>
      <c r="I184" s="247"/>
      <c r="J184" s="171" t="s">
        <v>163</v>
      </c>
      <c r="K184" s="172">
        <v>105</v>
      </c>
      <c r="L184" s="248">
        <v>0</v>
      </c>
      <c r="M184" s="248"/>
      <c r="N184" s="249">
        <f t="shared" si="25"/>
        <v>0</v>
      </c>
      <c r="O184" s="246"/>
      <c r="P184" s="246"/>
      <c r="Q184" s="246"/>
      <c r="R184" s="134"/>
      <c r="T184" s="165" t="s">
        <v>5</v>
      </c>
      <c r="U184" s="43" t="s">
        <v>44</v>
      </c>
      <c r="V184" s="35"/>
      <c r="W184" s="166">
        <f t="shared" si="26"/>
        <v>0</v>
      </c>
      <c r="X184" s="166">
        <v>0</v>
      </c>
      <c r="Y184" s="166">
        <f t="shared" si="27"/>
        <v>0</v>
      </c>
      <c r="Z184" s="166">
        <v>0</v>
      </c>
      <c r="AA184" s="167">
        <f t="shared" si="28"/>
        <v>0</v>
      </c>
      <c r="AR184" s="18" t="s">
        <v>185</v>
      </c>
      <c r="AT184" s="18" t="s">
        <v>182</v>
      </c>
      <c r="AU184" s="18" t="s">
        <v>138</v>
      </c>
      <c r="AY184" s="18" t="s">
        <v>159</v>
      </c>
      <c r="BE184" s="105">
        <f t="shared" si="29"/>
        <v>0</v>
      </c>
      <c r="BF184" s="105">
        <f t="shared" si="30"/>
        <v>0</v>
      </c>
      <c r="BG184" s="105">
        <f t="shared" si="31"/>
        <v>0</v>
      </c>
      <c r="BH184" s="105">
        <f t="shared" si="32"/>
        <v>0</v>
      </c>
      <c r="BI184" s="105">
        <f t="shared" si="33"/>
        <v>0</v>
      </c>
      <c r="BJ184" s="18" t="s">
        <v>138</v>
      </c>
      <c r="BK184" s="168">
        <f t="shared" si="34"/>
        <v>0</v>
      </c>
      <c r="BL184" s="18" t="s">
        <v>164</v>
      </c>
      <c r="BM184" s="18" t="s">
        <v>577</v>
      </c>
    </row>
    <row r="185" spans="2:65" s="1" customFormat="1" ht="25.5" customHeight="1">
      <c r="B185" s="131"/>
      <c r="C185" s="160" t="s">
        <v>444</v>
      </c>
      <c r="D185" s="160" t="s">
        <v>160</v>
      </c>
      <c r="E185" s="161" t="s">
        <v>578</v>
      </c>
      <c r="F185" s="245" t="s">
        <v>579</v>
      </c>
      <c r="G185" s="245"/>
      <c r="H185" s="245"/>
      <c r="I185" s="245"/>
      <c r="J185" s="162" t="s">
        <v>163</v>
      </c>
      <c r="K185" s="163">
        <v>2</v>
      </c>
      <c r="L185" s="231">
        <v>0</v>
      </c>
      <c r="M185" s="231"/>
      <c r="N185" s="246">
        <f t="shared" si="25"/>
        <v>0</v>
      </c>
      <c r="O185" s="246"/>
      <c r="P185" s="246"/>
      <c r="Q185" s="246"/>
      <c r="R185" s="134"/>
      <c r="T185" s="165" t="s">
        <v>5</v>
      </c>
      <c r="U185" s="43" t="s">
        <v>44</v>
      </c>
      <c r="V185" s="35"/>
      <c r="W185" s="166">
        <f t="shared" si="26"/>
        <v>0</v>
      </c>
      <c r="X185" s="166">
        <v>0</v>
      </c>
      <c r="Y185" s="166">
        <f t="shared" si="27"/>
        <v>0</v>
      </c>
      <c r="Z185" s="166">
        <v>0</v>
      </c>
      <c r="AA185" s="167">
        <f t="shared" si="28"/>
        <v>0</v>
      </c>
      <c r="AR185" s="18" t="s">
        <v>164</v>
      </c>
      <c r="AT185" s="18" t="s">
        <v>160</v>
      </c>
      <c r="AU185" s="18" t="s">
        <v>138</v>
      </c>
      <c r="AY185" s="18" t="s">
        <v>159</v>
      </c>
      <c r="BE185" s="105">
        <f t="shared" si="29"/>
        <v>0</v>
      </c>
      <c r="BF185" s="105">
        <f t="shared" si="30"/>
        <v>0</v>
      </c>
      <c r="BG185" s="105">
        <f t="shared" si="31"/>
        <v>0</v>
      </c>
      <c r="BH185" s="105">
        <f t="shared" si="32"/>
        <v>0</v>
      </c>
      <c r="BI185" s="105">
        <f t="shared" si="33"/>
        <v>0</v>
      </c>
      <c r="BJ185" s="18" t="s">
        <v>138</v>
      </c>
      <c r="BK185" s="168">
        <f t="shared" si="34"/>
        <v>0</v>
      </c>
      <c r="BL185" s="18" t="s">
        <v>164</v>
      </c>
      <c r="BM185" s="18" t="s">
        <v>580</v>
      </c>
    </row>
    <row r="186" spans="2:65" s="1" customFormat="1" ht="38.25" customHeight="1">
      <c r="B186" s="131"/>
      <c r="C186" s="169" t="s">
        <v>581</v>
      </c>
      <c r="D186" s="169" t="s">
        <v>182</v>
      </c>
      <c r="E186" s="170" t="s">
        <v>582</v>
      </c>
      <c r="F186" s="247" t="s">
        <v>583</v>
      </c>
      <c r="G186" s="247"/>
      <c r="H186" s="247"/>
      <c r="I186" s="247"/>
      <c r="J186" s="171" t="s">
        <v>163</v>
      </c>
      <c r="K186" s="172">
        <v>2</v>
      </c>
      <c r="L186" s="248">
        <v>0</v>
      </c>
      <c r="M186" s="248"/>
      <c r="N186" s="249">
        <f t="shared" si="25"/>
        <v>0</v>
      </c>
      <c r="O186" s="246"/>
      <c r="P186" s="246"/>
      <c r="Q186" s="246"/>
      <c r="R186" s="134"/>
      <c r="T186" s="165" t="s">
        <v>5</v>
      </c>
      <c r="U186" s="43" t="s">
        <v>44</v>
      </c>
      <c r="V186" s="35"/>
      <c r="W186" s="166">
        <f t="shared" si="26"/>
        <v>0</v>
      </c>
      <c r="X186" s="166">
        <v>0</v>
      </c>
      <c r="Y186" s="166">
        <f t="shared" si="27"/>
        <v>0</v>
      </c>
      <c r="Z186" s="166">
        <v>0</v>
      </c>
      <c r="AA186" s="167">
        <f t="shared" si="28"/>
        <v>0</v>
      </c>
      <c r="AR186" s="18" t="s">
        <v>185</v>
      </c>
      <c r="AT186" s="18" t="s">
        <v>182</v>
      </c>
      <c r="AU186" s="18" t="s">
        <v>138</v>
      </c>
      <c r="AY186" s="18" t="s">
        <v>159</v>
      </c>
      <c r="BE186" s="105">
        <f t="shared" si="29"/>
        <v>0</v>
      </c>
      <c r="BF186" s="105">
        <f t="shared" si="30"/>
        <v>0</v>
      </c>
      <c r="BG186" s="105">
        <f t="shared" si="31"/>
        <v>0</v>
      </c>
      <c r="BH186" s="105">
        <f t="shared" si="32"/>
        <v>0</v>
      </c>
      <c r="BI186" s="105">
        <f t="shared" si="33"/>
        <v>0</v>
      </c>
      <c r="BJ186" s="18" t="s">
        <v>138</v>
      </c>
      <c r="BK186" s="168">
        <f t="shared" si="34"/>
        <v>0</v>
      </c>
      <c r="BL186" s="18" t="s">
        <v>164</v>
      </c>
      <c r="BM186" s="18" t="s">
        <v>584</v>
      </c>
    </row>
    <row r="187" spans="2:65" s="1" customFormat="1" ht="25.5" customHeight="1">
      <c r="B187" s="131"/>
      <c r="C187" s="160" t="s">
        <v>447</v>
      </c>
      <c r="D187" s="160" t="s">
        <v>160</v>
      </c>
      <c r="E187" s="161" t="s">
        <v>585</v>
      </c>
      <c r="F187" s="245" t="s">
        <v>586</v>
      </c>
      <c r="G187" s="245"/>
      <c r="H187" s="245"/>
      <c r="I187" s="245"/>
      <c r="J187" s="162" t="s">
        <v>163</v>
      </c>
      <c r="K187" s="163">
        <v>5</v>
      </c>
      <c r="L187" s="231">
        <v>0</v>
      </c>
      <c r="M187" s="231"/>
      <c r="N187" s="246">
        <f t="shared" si="25"/>
        <v>0</v>
      </c>
      <c r="O187" s="246"/>
      <c r="P187" s="246"/>
      <c r="Q187" s="246"/>
      <c r="R187" s="134"/>
      <c r="T187" s="165" t="s">
        <v>5</v>
      </c>
      <c r="U187" s="43" t="s">
        <v>44</v>
      </c>
      <c r="V187" s="35"/>
      <c r="W187" s="166">
        <f t="shared" si="26"/>
        <v>0</v>
      </c>
      <c r="X187" s="166">
        <v>0</v>
      </c>
      <c r="Y187" s="166">
        <f t="shared" si="27"/>
        <v>0</v>
      </c>
      <c r="Z187" s="166">
        <v>0</v>
      </c>
      <c r="AA187" s="167">
        <f t="shared" si="28"/>
        <v>0</v>
      </c>
      <c r="AR187" s="18" t="s">
        <v>164</v>
      </c>
      <c r="AT187" s="18" t="s">
        <v>160</v>
      </c>
      <c r="AU187" s="18" t="s">
        <v>138</v>
      </c>
      <c r="AY187" s="18" t="s">
        <v>159</v>
      </c>
      <c r="BE187" s="105">
        <f t="shared" si="29"/>
        <v>0</v>
      </c>
      <c r="BF187" s="105">
        <f t="shared" si="30"/>
        <v>0</v>
      </c>
      <c r="BG187" s="105">
        <f t="shared" si="31"/>
        <v>0</v>
      </c>
      <c r="BH187" s="105">
        <f t="shared" si="32"/>
        <v>0</v>
      </c>
      <c r="BI187" s="105">
        <f t="shared" si="33"/>
        <v>0</v>
      </c>
      <c r="BJ187" s="18" t="s">
        <v>138</v>
      </c>
      <c r="BK187" s="168">
        <f t="shared" si="34"/>
        <v>0</v>
      </c>
      <c r="BL187" s="18" t="s">
        <v>164</v>
      </c>
      <c r="BM187" s="18" t="s">
        <v>587</v>
      </c>
    </row>
    <row r="188" spans="2:65" s="1" customFormat="1" ht="38.25" customHeight="1">
      <c r="B188" s="131"/>
      <c r="C188" s="169" t="s">
        <v>588</v>
      </c>
      <c r="D188" s="169" t="s">
        <v>182</v>
      </c>
      <c r="E188" s="170" t="s">
        <v>589</v>
      </c>
      <c r="F188" s="247" t="s">
        <v>590</v>
      </c>
      <c r="G188" s="247"/>
      <c r="H188" s="247"/>
      <c r="I188" s="247"/>
      <c r="J188" s="171" t="s">
        <v>163</v>
      </c>
      <c r="K188" s="172">
        <v>5</v>
      </c>
      <c r="L188" s="248">
        <v>0</v>
      </c>
      <c r="M188" s="248"/>
      <c r="N188" s="249">
        <f t="shared" si="25"/>
        <v>0</v>
      </c>
      <c r="O188" s="246"/>
      <c r="P188" s="246"/>
      <c r="Q188" s="246"/>
      <c r="R188" s="134"/>
      <c r="T188" s="165" t="s">
        <v>5</v>
      </c>
      <c r="U188" s="43" t="s">
        <v>44</v>
      </c>
      <c r="V188" s="35"/>
      <c r="W188" s="166">
        <f t="shared" si="26"/>
        <v>0</v>
      </c>
      <c r="X188" s="166">
        <v>0</v>
      </c>
      <c r="Y188" s="166">
        <f t="shared" si="27"/>
        <v>0</v>
      </c>
      <c r="Z188" s="166">
        <v>0</v>
      </c>
      <c r="AA188" s="167">
        <f t="shared" si="28"/>
        <v>0</v>
      </c>
      <c r="AR188" s="18" t="s">
        <v>185</v>
      </c>
      <c r="AT188" s="18" t="s">
        <v>182</v>
      </c>
      <c r="AU188" s="18" t="s">
        <v>138</v>
      </c>
      <c r="AY188" s="18" t="s">
        <v>159</v>
      </c>
      <c r="BE188" s="105">
        <f t="shared" si="29"/>
        <v>0</v>
      </c>
      <c r="BF188" s="105">
        <f t="shared" si="30"/>
        <v>0</v>
      </c>
      <c r="BG188" s="105">
        <f t="shared" si="31"/>
        <v>0</v>
      </c>
      <c r="BH188" s="105">
        <f t="shared" si="32"/>
        <v>0</v>
      </c>
      <c r="BI188" s="105">
        <f t="shared" si="33"/>
        <v>0</v>
      </c>
      <c r="BJ188" s="18" t="s">
        <v>138</v>
      </c>
      <c r="BK188" s="168">
        <f t="shared" si="34"/>
        <v>0</v>
      </c>
      <c r="BL188" s="18" t="s">
        <v>164</v>
      </c>
      <c r="BM188" s="18" t="s">
        <v>591</v>
      </c>
    </row>
    <row r="189" spans="2:65" s="1" customFormat="1" ht="25.5" customHeight="1">
      <c r="B189" s="131"/>
      <c r="C189" s="160" t="s">
        <v>450</v>
      </c>
      <c r="D189" s="160" t="s">
        <v>160</v>
      </c>
      <c r="E189" s="161" t="s">
        <v>592</v>
      </c>
      <c r="F189" s="245" t="s">
        <v>593</v>
      </c>
      <c r="G189" s="245"/>
      <c r="H189" s="245"/>
      <c r="I189" s="245"/>
      <c r="J189" s="162" t="s">
        <v>163</v>
      </c>
      <c r="K189" s="163">
        <v>5</v>
      </c>
      <c r="L189" s="231">
        <v>0</v>
      </c>
      <c r="M189" s="231"/>
      <c r="N189" s="246">
        <f t="shared" si="25"/>
        <v>0</v>
      </c>
      <c r="O189" s="246"/>
      <c r="P189" s="246"/>
      <c r="Q189" s="246"/>
      <c r="R189" s="134"/>
      <c r="T189" s="165" t="s">
        <v>5</v>
      </c>
      <c r="U189" s="43" t="s">
        <v>44</v>
      </c>
      <c r="V189" s="35"/>
      <c r="W189" s="166">
        <f t="shared" si="26"/>
        <v>0</v>
      </c>
      <c r="X189" s="166">
        <v>0</v>
      </c>
      <c r="Y189" s="166">
        <f t="shared" si="27"/>
        <v>0</v>
      </c>
      <c r="Z189" s="166">
        <v>0</v>
      </c>
      <c r="AA189" s="167">
        <f t="shared" si="28"/>
        <v>0</v>
      </c>
      <c r="AR189" s="18" t="s">
        <v>164</v>
      </c>
      <c r="AT189" s="18" t="s">
        <v>160</v>
      </c>
      <c r="AU189" s="18" t="s">
        <v>138</v>
      </c>
      <c r="AY189" s="18" t="s">
        <v>159</v>
      </c>
      <c r="BE189" s="105">
        <f t="shared" si="29"/>
        <v>0</v>
      </c>
      <c r="BF189" s="105">
        <f t="shared" si="30"/>
        <v>0</v>
      </c>
      <c r="BG189" s="105">
        <f t="shared" si="31"/>
        <v>0</v>
      </c>
      <c r="BH189" s="105">
        <f t="shared" si="32"/>
        <v>0</v>
      </c>
      <c r="BI189" s="105">
        <f t="shared" si="33"/>
        <v>0</v>
      </c>
      <c r="BJ189" s="18" t="s">
        <v>138</v>
      </c>
      <c r="BK189" s="168">
        <f t="shared" si="34"/>
        <v>0</v>
      </c>
      <c r="BL189" s="18" t="s">
        <v>164</v>
      </c>
      <c r="BM189" s="18" t="s">
        <v>594</v>
      </c>
    </row>
    <row r="190" spans="2:65" s="1" customFormat="1" ht="25.5" customHeight="1">
      <c r="B190" s="131"/>
      <c r="C190" s="160" t="s">
        <v>595</v>
      </c>
      <c r="D190" s="160" t="s">
        <v>160</v>
      </c>
      <c r="E190" s="161" t="s">
        <v>596</v>
      </c>
      <c r="F190" s="245" t="s">
        <v>597</v>
      </c>
      <c r="G190" s="245"/>
      <c r="H190" s="245"/>
      <c r="I190" s="245"/>
      <c r="J190" s="162" t="s">
        <v>163</v>
      </c>
      <c r="K190" s="163">
        <v>6</v>
      </c>
      <c r="L190" s="231">
        <v>0</v>
      </c>
      <c r="M190" s="231"/>
      <c r="N190" s="246">
        <f t="shared" si="25"/>
        <v>0</v>
      </c>
      <c r="O190" s="246"/>
      <c r="P190" s="246"/>
      <c r="Q190" s="246"/>
      <c r="R190" s="134"/>
      <c r="T190" s="165" t="s">
        <v>5</v>
      </c>
      <c r="U190" s="43" t="s">
        <v>44</v>
      </c>
      <c r="V190" s="35"/>
      <c r="W190" s="166">
        <f t="shared" si="26"/>
        <v>0</v>
      </c>
      <c r="X190" s="166">
        <v>0</v>
      </c>
      <c r="Y190" s="166">
        <f t="shared" si="27"/>
        <v>0</v>
      </c>
      <c r="Z190" s="166">
        <v>0</v>
      </c>
      <c r="AA190" s="167">
        <f t="shared" si="28"/>
        <v>0</v>
      </c>
      <c r="AR190" s="18" t="s">
        <v>164</v>
      </c>
      <c r="AT190" s="18" t="s">
        <v>160</v>
      </c>
      <c r="AU190" s="18" t="s">
        <v>138</v>
      </c>
      <c r="AY190" s="18" t="s">
        <v>159</v>
      </c>
      <c r="BE190" s="105">
        <f t="shared" si="29"/>
        <v>0</v>
      </c>
      <c r="BF190" s="105">
        <f t="shared" si="30"/>
        <v>0</v>
      </c>
      <c r="BG190" s="105">
        <f t="shared" si="31"/>
        <v>0</v>
      </c>
      <c r="BH190" s="105">
        <f t="shared" si="32"/>
        <v>0</v>
      </c>
      <c r="BI190" s="105">
        <f t="shared" si="33"/>
        <v>0</v>
      </c>
      <c r="BJ190" s="18" t="s">
        <v>138</v>
      </c>
      <c r="BK190" s="168">
        <f t="shared" si="34"/>
        <v>0</v>
      </c>
      <c r="BL190" s="18" t="s">
        <v>164</v>
      </c>
      <c r="BM190" s="18" t="s">
        <v>598</v>
      </c>
    </row>
    <row r="191" spans="2:65" s="1" customFormat="1" ht="51" customHeight="1">
      <c r="B191" s="131"/>
      <c r="C191" s="169" t="s">
        <v>452</v>
      </c>
      <c r="D191" s="169" t="s">
        <v>182</v>
      </c>
      <c r="E191" s="170" t="s">
        <v>599</v>
      </c>
      <c r="F191" s="247" t="s">
        <v>600</v>
      </c>
      <c r="G191" s="247"/>
      <c r="H191" s="247"/>
      <c r="I191" s="247"/>
      <c r="J191" s="171" t="s">
        <v>163</v>
      </c>
      <c r="K191" s="172">
        <v>5</v>
      </c>
      <c r="L191" s="248">
        <v>0</v>
      </c>
      <c r="M191" s="248"/>
      <c r="N191" s="249">
        <f t="shared" si="25"/>
        <v>0</v>
      </c>
      <c r="O191" s="246"/>
      <c r="P191" s="246"/>
      <c r="Q191" s="246"/>
      <c r="R191" s="134"/>
      <c r="T191" s="165" t="s">
        <v>5</v>
      </c>
      <c r="U191" s="43" t="s">
        <v>44</v>
      </c>
      <c r="V191" s="35"/>
      <c r="W191" s="166">
        <f t="shared" si="26"/>
        <v>0</v>
      </c>
      <c r="X191" s="166">
        <v>0</v>
      </c>
      <c r="Y191" s="166">
        <f t="shared" si="27"/>
        <v>0</v>
      </c>
      <c r="Z191" s="166">
        <v>0</v>
      </c>
      <c r="AA191" s="167">
        <f t="shared" si="28"/>
        <v>0</v>
      </c>
      <c r="AR191" s="18" t="s">
        <v>185</v>
      </c>
      <c r="AT191" s="18" t="s">
        <v>182</v>
      </c>
      <c r="AU191" s="18" t="s">
        <v>138</v>
      </c>
      <c r="AY191" s="18" t="s">
        <v>159</v>
      </c>
      <c r="BE191" s="105">
        <f t="shared" si="29"/>
        <v>0</v>
      </c>
      <c r="BF191" s="105">
        <f t="shared" si="30"/>
        <v>0</v>
      </c>
      <c r="BG191" s="105">
        <f t="shared" si="31"/>
        <v>0</v>
      </c>
      <c r="BH191" s="105">
        <f t="shared" si="32"/>
        <v>0</v>
      </c>
      <c r="BI191" s="105">
        <f t="shared" si="33"/>
        <v>0</v>
      </c>
      <c r="BJ191" s="18" t="s">
        <v>138</v>
      </c>
      <c r="BK191" s="168">
        <f t="shared" si="34"/>
        <v>0</v>
      </c>
      <c r="BL191" s="18" t="s">
        <v>164</v>
      </c>
      <c r="BM191" s="18" t="s">
        <v>601</v>
      </c>
    </row>
    <row r="192" spans="2:65" s="1" customFormat="1" ht="51" customHeight="1">
      <c r="B192" s="131"/>
      <c r="C192" s="169" t="s">
        <v>602</v>
      </c>
      <c r="D192" s="169" t="s">
        <v>182</v>
      </c>
      <c r="E192" s="170" t="s">
        <v>603</v>
      </c>
      <c r="F192" s="247" t="s">
        <v>604</v>
      </c>
      <c r="G192" s="247"/>
      <c r="H192" s="247"/>
      <c r="I192" s="247"/>
      <c r="J192" s="171" t="s">
        <v>163</v>
      </c>
      <c r="K192" s="172">
        <v>1</v>
      </c>
      <c r="L192" s="248">
        <v>0</v>
      </c>
      <c r="M192" s="248"/>
      <c r="N192" s="249">
        <f t="shared" si="25"/>
        <v>0</v>
      </c>
      <c r="O192" s="246"/>
      <c r="P192" s="246"/>
      <c r="Q192" s="246"/>
      <c r="R192" s="134"/>
      <c r="T192" s="165" t="s">
        <v>5</v>
      </c>
      <c r="U192" s="43" t="s">
        <v>44</v>
      </c>
      <c r="V192" s="35"/>
      <c r="W192" s="166">
        <f t="shared" si="26"/>
        <v>0</v>
      </c>
      <c r="X192" s="166">
        <v>0</v>
      </c>
      <c r="Y192" s="166">
        <f t="shared" si="27"/>
        <v>0</v>
      </c>
      <c r="Z192" s="166">
        <v>0</v>
      </c>
      <c r="AA192" s="167">
        <f t="shared" si="28"/>
        <v>0</v>
      </c>
      <c r="AR192" s="18" t="s">
        <v>185</v>
      </c>
      <c r="AT192" s="18" t="s">
        <v>182</v>
      </c>
      <c r="AU192" s="18" t="s">
        <v>138</v>
      </c>
      <c r="AY192" s="18" t="s">
        <v>159</v>
      </c>
      <c r="BE192" s="105">
        <f t="shared" si="29"/>
        <v>0</v>
      </c>
      <c r="BF192" s="105">
        <f t="shared" si="30"/>
        <v>0</v>
      </c>
      <c r="BG192" s="105">
        <f t="shared" si="31"/>
        <v>0</v>
      </c>
      <c r="BH192" s="105">
        <f t="shared" si="32"/>
        <v>0</v>
      </c>
      <c r="BI192" s="105">
        <f t="shared" si="33"/>
        <v>0</v>
      </c>
      <c r="BJ192" s="18" t="s">
        <v>138</v>
      </c>
      <c r="BK192" s="168">
        <f t="shared" si="34"/>
        <v>0</v>
      </c>
      <c r="BL192" s="18" t="s">
        <v>164</v>
      </c>
      <c r="BM192" s="18" t="s">
        <v>605</v>
      </c>
    </row>
    <row r="193" spans="2:65" s="1" customFormat="1" ht="25.5" customHeight="1">
      <c r="B193" s="131"/>
      <c r="C193" s="160" t="s">
        <v>455</v>
      </c>
      <c r="D193" s="160" t="s">
        <v>160</v>
      </c>
      <c r="E193" s="161" t="s">
        <v>606</v>
      </c>
      <c r="F193" s="245" t="s">
        <v>607</v>
      </c>
      <c r="G193" s="245"/>
      <c r="H193" s="245"/>
      <c r="I193" s="245"/>
      <c r="J193" s="162" t="s">
        <v>163</v>
      </c>
      <c r="K193" s="163">
        <v>40</v>
      </c>
      <c r="L193" s="231">
        <v>0</v>
      </c>
      <c r="M193" s="231"/>
      <c r="N193" s="246">
        <f t="shared" si="25"/>
        <v>0</v>
      </c>
      <c r="O193" s="246"/>
      <c r="P193" s="246"/>
      <c r="Q193" s="246"/>
      <c r="R193" s="134"/>
      <c r="T193" s="165" t="s">
        <v>5</v>
      </c>
      <c r="U193" s="43" t="s">
        <v>44</v>
      </c>
      <c r="V193" s="35"/>
      <c r="W193" s="166">
        <f t="shared" si="26"/>
        <v>0</v>
      </c>
      <c r="X193" s="166">
        <v>0</v>
      </c>
      <c r="Y193" s="166">
        <f t="shared" si="27"/>
        <v>0</v>
      </c>
      <c r="Z193" s="166">
        <v>0</v>
      </c>
      <c r="AA193" s="167">
        <f t="shared" si="28"/>
        <v>0</v>
      </c>
      <c r="AR193" s="18" t="s">
        <v>164</v>
      </c>
      <c r="AT193" s="18" t="s">
        <v>160</v>
      </c>
      <c r="AU193" s="18" t="s">
        <v>138</v>
      </c>
      <c r="AY193" s="18" t="s">
        <v>159</v>
      </c>
      <c r="BE193" s="105">
        <f t="shared" si="29"/>
        <v>0</v>
      </c>
      <c r="BF193" s="105">
        <f t="shared" si="30"/>
        <v>0</v>
      </c>
      <c r="BG193" s="105">
        <f t="shared" si="31"/>
        <v>0</v>
      </c>
      <c r="BH193" s="105">
        <f t="shared" si="32"/>
        <v>0</v>
      </c>
      <c r="BI193" s="105">
        <f t="shared" si="33"/>
        <v>0</v>
      </c>
      <c r="BJ193" s="18" t="s">
        <v>138</v>
      </c>
      <c r="BK193" s="168">
        <f t="shared" si="34"/>
        <v>0</v>
      </c>
      <c r="BL193" s="18" t="s">
        <v>164</v>
      </c>
      <c r="BM193" s="18" t="s">
        <v>608</v>
      </c>
    </row>
    <row r="194" spans="2:65" s="1" customFormat="1" ht="25.5" customHeight="1">
      <c r="B194" s="131"/>
      <c r="C194" s="160" t="s">
        <v>609</v>
      </c>
      <c r="D194" s="160" t="s">
        <v>160</v>
      </c>
      <c r="E194" s="161" t="s">
        <v>610</v>
      </c>
      <c r="F194" s="245" t="s">
        <v>611</v>
      </c>
      <c r="G194" s="245"/>
      <c r="H194" s="245"/>
      <c r="I194" s="245"/>
      <c r="J194" s="162" t="s">
        <v>163</v>
      </c>
      <c r="K194" s="163">
        <v>4</v>
      </c>
      <c r="L194" s="231">
        <v>0</v>
      </c>
      <c r="M194" s="231"/>
      <c r="N194" s="246">
        <f t="shared" si="25"/>
        <v>0</v>
      </c>
      <c r="O194" s="246"/>
      <c r="P194" s="246"/>
      <c r="Q194" s="246"/>
      <c r="R194" s="134"/>
      <c r="T194" s="165" t="s">
        <v>5</v>
      </c>
      <c r="U194" s="43" t="s">
        <v>44</v>
      </c>
      <c r="V194" s="35"/>
      <c r="W194" s="166">
        <f t="shared" si="26"/>
        <v>0</v>
      </c>
      <c r="X194" s="166">
        <v>0</v>
      </c>
      <c r="Y194" s="166">
        <f t="shared" si="27"/>
        <v>0</v>
      </c>
      <c r="Z194" s="166">
        <v>0</v>
      </c>
      <c r="AA194" s="167">
        <f t="shared" si="28"/>
        <v>0</v>
      </c>
      <c r="AR194" s="18" t="s">
        <v>164</v>
      </c>
      <c r="AT194" s="18" t="s">
        <v>160</v>
      </c>
      <c r="AU194" s="18" t="s">
        <v>138</v>
      </c>
      <c r="AY194" s="18" t="s">
        <v>159</v>
      </c>
      <c r="BE194" s="105">
        <f t="shared" si="29"/>
        <v>0</v>
      </c>
      <c r="BF194" s="105">
        <f t="shared" si="30"/>
        <v>0</v>
      </c>
      <c r="BG194" s="105">
        <f t="shared" si="31"/>
        <v>0</v>
      </c>
      <c r="BH194" s="105">
        <f t="shared" si="32"/>
        <v>0</v>
      </c>
      <c r="BI194" s="105">
        <f t="shared" si="33"/>
        <v>0</v>
      </c>
      <c r="BJ194" s="18" t="s">
        <v>138</v>
      </c>
      <c r="BK194" s="168">
        <f t="shared" si="34"/>
        <v>0</v>
      </c>
      <c r="BL194" s="18" t="s">
        <v>164</v>
      </c>
      <c r="BM194" s="18" t="s">
        <v>612</v>
      </c>
    </row>
    <row r="195" spans="2:65" s="1" customFormat="1" ht="25.5" customHeight="1">
      <c r="B195" s="131"/>
      <c r="C195" s="169" t="s">
        <v>520</v>
      </c>
      <c r="D195" s="169" t="s">
        <v>182</v>
      </c>
      <c r="E195" s="170" t="s">
        <v>613</v>
      </c>
      <c r="F195" s="247" t="s">
        <v>614</v>
      </c>
      <c r="G195" s="247"/>
      <c r="H195" s="247"/>
      <c r="I195" s="247"/>
      <c r="J195" s="171" t="s">
        <v>163</v>
      </c>
      <c r="K195" s="172">
        <v>4</v>
      </c>
      <c r="L195" s="248">
        <v>0</v>
      </c>
      <c r="M195" s="248"/>
      <c r="N195" s="249">
        <f t="shared" si="25"/>
        <v>0</v>
      </c>
      <c r="O195" s="246"/>
      <c r="P195" s="246"/>
      <c r="Q195" s="246"/>
      <c r="R195" s="134"/>
      <c r="T195" s="165" t="s">
        <v>5</v>
      </c>
      <c r="U195" s="43" t="s">
        <v>44</v>
      </c>
      <c r="V195" s="35"/>
      <c r="W195" s="166">
        <f t="shared" si="26"/>
        <v>0</v>
      </c>
      <c r="X195" s="166">
        <v>0</v>
      </c>
      <c r="Y195" s="166">
        <f t="shared" si="27"/>
        <v>0</v>
      </c>
      <c r="Z195" s="166">
        <v>0</v>
      </c>
      <c r="AA195" s="167">
        <f t="shared" si="28"/>
        <v>0</v>
      </c>
      <c r="AR195" s="18" t="s">
        <v>185</v>
      </c>
      <c r="AT195" s="18" t="s">
        <v>182</v>
      </c>
      <c r="AU195" s="18" t="s">
        <v>138</v>
      </c>
      <c r="AY195" s="18" t="s">
        <v>159</v>
      </c>
      <c r="BE195" s="105">
        <f t="shared" si="29"/>
        <v>0</v>
      </c>
      <c r="BF195" s="105">
        <f t="shared" si="30"/>
        <v>0</v>
      </c>
      <c r="BG195" s="105">
        <f t="shared" si="31"/>
        <v>0</v>
      </c>
      <c r="BH195" s="105">
        <f t="shared" si="32"/>
        <v>0</v>
      </c>
      <c r="BI195" s="105">
        <f t="shared" si="33"/>
        <v>0</v>
      </c>
      <c r="BJ195" s="18" t="s">
        <v>138</v>
      </c>
      <c r="BK195" s="168">
        <f t="shared" si="34"/>
        <v>0</v>
      </c>
      <c r="BL195" s="18" t="s">
        <v>164</v>
      </c>
      <c r="BM195" s="18" t="s">
        <v>615</v>
      </c>
    </row>
    <row r="196" spans="2:65" s="1" customFormat="1" ht="25.5" customHeight="1">
      <c r="B196" s="131"/>
      <c r="C196" s="160" t="s">
        <v>616</v>
      </c>
      <c r="D196" s="160" t="s">
        <v>160</v>
      </c>
      <c r="E196" s="161" t="s">
        <v>617</v>
      </c>
      <c r="F196" s="245" t="s">
        <v>618</v>
      </c>
      <c r="G196" s="245"/>
      <c r="H196" s="245"/>
      <c r="I196" s="245"/>
      <c r="J196" s="162" t="s">
        <v>335</v>
      </c>
      <c r="K196" s="163">
        <v>230.5</v>
      </c>
      <c r="L196" s="231">
        <v>0</v>
      </c>
      <c r="M196" s="231"/>
      <c r="N196" s="246">
        <f t="shared" si="25"/>
        <v>0</v>
      </c>
      <c r="O196" s="246"/>
      <c r="P196" s="246"/>
      <c r="Q196" s="246"/>
      <c r="R196" s="134"/>
      <c r="T196" s="165" t="s">
        <v>5</v>
      </c>
      <c r="U196" s="43" t="s">
        <v>44</v>
      </c>
      <c r="V196" s="35"/>
      <c r="W196" s="166">
        <f t="shared" si="26"/>
        <v>0</v>
      </c>
      <c r="X196" s="166">
        <v>0</v>
      </c>
      <c r="Y196" s="166">
        <f t="shared" si="27"/>
        <v>0</v>
      </c>
      <c r="Z196" s="166">
        <v>0</v>
      </c>
      <c r="AA196" s="167">
        <f t="shared" si="28"/>
        <v>0</v>
      </c>
      <c r="AR196" s="18" t="s">
        <v>164</v>
      </c>
      <c r="AT196" s="18" t="s">
        <v>160</v>
      </c>
      <c r="AU196" s="18" t="s">
        <v>138</v>
      </c>
      <c r="AY196" s="18" t="s">
        <v>159</v>
      </c>
      <c r="BE196" s="105">
        <f t="shared" si="29"/>
        <v>0</v>
      </c>
      <c r="BF196" s="105">
        <f t="shared" si="30"/>
        <v>0</v>
      </c>
      <c r="BG196" s="105">
        <f t="shared" si="31"/>
        <v>0</v>
      </c>
      <c r="BH196" s="105">
        <f t="shared" si="32"/>
        <v>0</v>
      </c>
      <c r="BI196" s="105">
        <f t="shared" si="33"/>
        <v>0</v>
      </c>
      <c r="BJ196" s="18" t="s">
        <v>138</v>
      </c>
      <c r="BK196" s="168">
        <f t="shared" si="34"/>
        <v>0</v>
      </c>
      <c r="BL196" s="18" t="s">
        <v>164</v>
      </c>
      <c r="BM196" s="18" t="s">
        <v>619</v>
      </c>
    </row>
    <row r="197" spans="2:65" s="1" customFormat="1" ht="38.25" customHeight="1">
      <c r="B197" s="131"/>
      <c r="C197" s="160" t="s">
        <v>523</v>
      </c>
      <c r="D197" s="160" t="s">
        <v>160</v>
      </c>
      <c r="E197" s="161" t="s">
        <v>620</v>
      </c>
      <c r="F197" s="245" t="s">
        <v>621</v>
      </c>
      <c r="G197" s="245"/>
      <c r="H197" s="245"/>
      <c r="I197" s="245"/>
      <c r="J197" s="162" t="s">
        <v>222</v>
      </c>
      <c r="K197" s="163">
        <v>0.57999999999999996</v>
      </c>
      <c r="L197" s="231">
        <v>0</v>
      </c>
      <c r="M197" s="231"/>
      <c r="N197" s="246">
        <f t="shared" si="25"/>
        <v>0</v>
      </c>
      <c r="O197" s="246"/>
      <c r="P197" s="246"/>
      <c r="Q197" s="246"/>
      <c r="R197" s="134"/>
      <c r="T197" s="165" t="s">
        <v>5</v>
      </c>
      <c r="U197" s="43" t="s">
        <v>44</v>
      </c>
      <c r="V197" s="35"/>
      <c r="W197" s="166">
        <f t="shared" si="26"/>
        <v>0</v>
      </c>
      <c r="X197" s="166">
        <v>0</v>
      </c>
      <c r="Y197" s="166">
        <f t="shared" si="27"/>
        <v>0</v>
      </c>
      <c r="Z197" s="166">
        <v>0</v>
      </c>
      <c r="AA197" s="167">
        <f t="shared" si="28"/>
        <v>0</v>
      </c>
      <c r="AR197" s="18" t="s">
        <v>164</v>
      </c>
      <c r="AT197" s="18" t="s">
        <v>160</v>
      </c>
      <c r="AU197" s="18" t="s">
        <v>138</v>
      </c>
      <c r="AY197" s="18" t="s">
        <v>159</v>
      </c>
      <c r="BE197" s="105">
        <f t="shared" si="29"/>
        <v>0</v>
      </c>
      <c r="BF197" s="105">
        <f t="shared" si="30"/>
        <v>0</v>
      </c>
      <c r="BG197" s="105">
        <f t="shared" si="31"/>
        <v>0</v>
      </c>
      <c r="BH197" s="105">
        <f t="shared" si="32"/>
        <v>0</v>
      </c>
      <c r="BI197" s="105">
        <f t="shared" si="33"/>
        <v>0</v>
      </c>
      <c r="BJ197" s="18" t="s">
        <v>138</v>
      </c>
      <c r="BK197" s="168">
        <f t="shared" si="34"/>
        <v>0</v>
      </c>
      <c r="BL197" s="18" t="s">
        <v>164</v>
      </c>
      <c r="BM197" s="18" t="s">
        <v>622</v>
      </c>
    </row>
    <row r="198" spans="2:65" s="1" customFormat="1" ht="25.5" customHeight="1">
      <c r="B198" s="131"/>
      <c r="C198" s="160" t="s">
        <v>623</v>
      </c>
      <c r="D198" s="160" t="s">
        <v>160</v>
      </c>
      <c r="E198" s="161" t="s">
        <v>624</v>
      </c>
      <c r="F198" s="245" t="s">
        <v>625</v>
      </c>
      <c r="G198" s="245"/>
      <c r="H198" s="245"/>
      <c r="I198" s="245"/>
      <c r="J198" s="162" t="s">
        <v>222</v>
      </c>
      <c r="K198" s="163">
        <v>0.25600000000000001</v>
      </c>
      <c r="L198" s="231">
        <v>0</v>
      </c>
      <c r="M198" s="231"/>
      <c r="N198" s="246">
        <f t="shared" si="25"/>
        <v>0</v>
      </c>
      <c r="O198" s="246"/>
      <c r="P198" s="246"/>
      <c r="Q198" s="246"/>
      <c r="R198" s="134"/>
      <c r="T198" s="165" t="s">
        <v>5</v>
      </c>
      <c r="U198" s="43" t="s">
        <v>44</v>
      </c>
      <c r="V198" s="35"/>
      <c r="W198" s="166">
        <f t="shared" si="26"/>
        <v>0</v>
      </c>
      <c r="X198" s="166">
        <v>0</v>
      </c>
      <c r="Y198" s="166">
        <f t="shared" si="27"/>
        <v>0</v>
      </c>
      <c r="Z198" s="166">
        <v>0</v>
      </c>
      <c r="AA198" s="167">
        <f t="shared" si="28"/>
        <v>0</v>
      </c>
      <c r="AR198" s="18" t="s">
        <v>164</v>
      </c>
      <c r="AT198" s="18" t="s">
        <v>160</v>
      </c>
      <c r="AU198" s="18" t="s">
        <v>138</v>
      </c>
      <c r="AY198" s="18" t="s">
        <v>159</v>
      </c>
      <c r="BE198" s="105">
        <f t="shared" si="29"/>
        <v>0</v>
      </c>
      <c r="BF198" s="105">
        <f t="shared" si="30"/>
        <v>0</v>
      </c>
      <c r="BG198" s="105">
        <f t="shared" si="31"/>
        <v>0</v>
      </c>
      <c r="BH198" s="105">
        <f t="shared" si="32"/>
        <v>0</v>
      </c>
      <c r="BI198" s="105">
        <f t="shared" si="33"/>
        <v>0</v>
      </c>
      <c r="BJ198" s="18" t="s">
        <v>138</v>
      </c>
      <c r="BK198" s="168">
        <f t="shared" si="34"/>
        <v>0</v>
      </c>
      <c r="BL198" s="18" t="s">
        <v>164</v>
      </c>
      <c r="BM198" s="18" t="s">
        <v>626</v>
      </c>
    </row>
    <row r="199" spans="2:65" s="9" customFormat="1" ht="29.85" customHeight="1">
      <c r="B199" s="149"/>
      <c r="C199" s="150"/>
      <c r="D199" s="159" t="s">
        <v>461</v>
      </c>
      <c r="E199" s="159"/>
      <c r="F199" s="159"/>
      <c r="G199" s="159"/>
      <c r="H199" s="159"/>
      <c r="I199" s="159"/>
      <c r="J199" s="159"/>
      <c r="K199" s="159"/>
      <c r="L199" s="159"/>
      <c r="M199" s="159"/>
      <c r="N199" s="239">
        <f>BK199</f>
        <v>0</v>
      </c>
      <c r="O199" s="240"/>
      <c r="P199" s="240"/>
      <c r="Q199" s="240"/>
      <c r="R199" s="152"/>
      <c r="T199" s="153"/>
      <c r="U199" s="150"/>
      <c r="V199" s="150"/>
      <c r="W199" s="154">
        <f>SUM(W200:W227)</f>
        <v>0</v>
      </c>
      <c r="X199" s="150"/>
      <c r="Y199" s="154">
        <f>SUM(Y200:Y227)</f>
        <v>0</v>
      </c>
      <c r="Z199" s="150"/>
      <c r="AA199" s="155">
        <f>SUM(AA200:AA227)</f>
        <v>0</v>
      </c>
      <c r="AR199" s="156" t="s">
        <v>85</v>
      </c>
      <c r="AT199" s="157" t="s">
        <v>76</v>
      </c>
      <c r="AU199" s="157" t="s">
        <v>85</v>
      </c>
      <c r="AY199" s="156" t="s">
        <v>159</v>
      </c>
      <c r="BK199" s="158">
        <f>SUM(BK200:BK227)</f>
        <v>0</v>
      </c>
    </row>
    <row r="200" spans="2:65" s="1" customFormat="1" ht="25.5" customHeight="1">
      <c r="B200" s="131"/>
      <c r="C200" s="160" t="s">
        <v>378</v>
      </c>
      <c r="D200" s="160" t="s">
        <v>160</v>
      </c>
      <c r="E200" s="161" t="s">
        <v>627</v>
      </c>
      <c r="F200" s="245" t="s">
        <v>628</v>
      </c>
      <c r="G200" s="245"/>
      <c r="H200" s="245"/>
      <c r="I200" s="245"/>
      <c r="J200" s="162" t="s">
        <v>163</v>
      </c>
      <c r="K200" s="163">
        <v>5</v>
      </c>
      <c r="L200" s="231">
        <v>0</v>
      </c>
      <c r="M200" s="231"/>
      <c r="N200" s="246">
        <f t="shared" ref="N200:N227" si="35">ROUND(L200*K200,3)</f>
        <v>0</v>
      </c>
      <c r="O200" s="246"/>
      <c r="P200" s="246"/>
      <c r="Q200" s="246"/>
      <c r="R200" s="134"/>
      <c r="T200" s="165" t="s">
        <v>5</v>
      </c>
      <c r="U200" s="43" t="s">
        <v>44</v>
      </c>
      <c r="V200" s="35"/>
      <c r="W200" s="166">
        <f t="shared" ref="W200:W227" si="36">V200*K200</f>
        <v>0</v>
      </c>
      <c r="X200" s="166">
        <v>0</v>
      </c>
      <c r="Y200" s="166">
        <f t="shared" ref="Y200:Y227" si="37">X200*K200</f>
        <v>0</v>
      </c>
      <c r="Z200" s="166">
        <v>0</v>
      </c>
      <c r="AA200" s="167">
        <f t="shared" ref="AA200:AA227" si="38">Z200*K200</f>
        <v>0</v>
      </c>
      <c r="AR200" s="18" t="s">
        <v>164</v>
      </c>
      <c r="AT200" s="18" t="s">
        <v>160</v>
      </c>
      <c r="AU200" s="18" t="s">
        <v>138</v>
      </c>
      <c r="AY200" s="18" t="s">
        <v>159</v>
      </c>
      <c r="BE200" s="105">
        <f t="shared" ref="BE200:BE227" si="39">IF(U200="základná",N200,0)</f>
        <v>0</v>
      </c>
      <c r="BF200" s="105">
        <f t="shared" ref="BF200:BF227" si="40">IF(U200="znížená",N200,0)</f>
        <v>0</v>
      </c>
      <c r="BG200" s="105">
        <f t="shared" ref="BG200:BG227" si="41">IF(U200="zákl. prenesená",N200,0)</f>
        <v>0</v>
      </c>
      <c r="BH200" s="105">
        <f t="shared" ref="BH200:BH227" si="42">IF(U200="zníž. prenesená",N200,0)</f>
        <v>0</v>
      </c>
      <c r="BI200" s="105">
        <f t="shared" ref="BI200:BI227" si="43">IF(U200="nulová",N200,0)</f>
        <v>0</v>
      </c>
      <c r="BJ200" s="18" t="s">
        <v>138</v>
      </c>
      <c r="BK200" s="168">
        <f t="shared" ref="BK200:BK227" si="44">ROUND(L200*K200,3)</f>
        <v>0</v>
      </c>
      <c r="BL200" s="18" t="s">
        <v>164</v>
      </c>
      <c r="BM200" s="18" t="s">
        <v>629</v>
      </c>
    </row>
    <row r="201" spans="2:65" s="1" customFormat="1" ht="25.5" customHeight="1">
      <c r="B201" s="131"/>
      <c r="C201" s="160" t="s">
        <v>630</v>
      </c>
      <c r="D201" s="160" t="s">
        <v>160</v>
      </c>
      <c r="E201" s="161" t="s">
        <v>631</v>
      </c>
      <c r="F201" s="245" t="s">
        <v>632</v>
      </c>
      <c r="G201" s="245"/>
      <c r="H201" s="245"/>
      <c r="I201" s="245"/>
      <c r="J201" s="162" t="s">
        <v>163</v>
      </c>
      <c r="K201" s="163">
        <v>3</v>
      </c>
      <c r="L201" s="231">
        <v>0</v>
      </c>
      <c r="M201" s="231"/>
      <c r="N201" s="246">
        <f t="shared" si="35"/>
        <v>0</v>
      </c>
      <c r="O201" s="246"/>
      <c r="P201" s="246"/>
      <c r="Q201" s="246"/>
      <c r="R201" s="134"/>
      <c r="T201" s="165" t="s">
        <v>5</v>
      </c>
      <c r="U201" s="43" t="s">
        <v>44</v>
      </c>
      <c r="V201" s="35"/>
      <c r="W201" s="166">
        <f t="shared" si="36"/>
        <v>0</v>
      </c>
      <c r="X201" s="166">
        <v>0</v>
      </c>
      <c r="Y201" s="166">
        <f t="shared" si="37"/>
        <v>0</v>
      </c>
      <c r="Z201" s="166">
        <v>0</v>
      </c>
      <c r="AA201" s="167">
        <f t="shared" si="38"/>
        <v>0</v>
      </c>
      <c r="AR201" s="18" t="s">
        <v>164</v>
      </c>
      <c r="AT201" s="18" t="s">
        <v>160</v>
      </c>
      <c r="AU201" s="18" t="s">
        <v>138</v>
      </c>
      <c r="AY201" s="18" t="s">
        <v>159</v>
      </c>
      <c r="BE201" s="105">
        <f t="shared" si="39"/>
        <v>0</v>
      </c>
      <c r="BF201" s="105">
        <f t="shared" si="40"/>
        <v>0</v>
      </c>
      <c r="BG201" s="105">
        <f t="shared" si="41"/>
        <v>0</v>
      </c>
      <c r="BH201" s="105">
        <f t="shared" si="42"/>
        <v>0</v>
      </c>
      <c r="BI201" s="105">
        <f t="shared" si="43"/>
        <v>0</v>
      </c>
      <c r="BJ201" s="18" t="s">
        <v>138</v>
      </c>
      <c r="BK201" s="168">
        <f t="shared" si="44"/>
        <v>0</v>
      </c>
      <c r="BL201" s="18" t="s">
        <v>164</v>
      </c>
      <c r="BM201" s="18" t="s">
        <v>633</v>
      </c>
    </row>
    <row r="202" spans="2:65" s="1" customFormat="1" ht="25.5" customHeight="1">
      <c r="B202" s="131"/>
      <c r="C202" s="160" t="s">
        <v>528</v>
      </c>
      <c r="D202" s="160" t="s">
        <v>160</v>
      </c>
      <c r="E202" s="161" t="s">
        <v>634</v>
      </c>
      <c r="F202" s="245" t="s">
        <v>635</v>
      </c>
      <c r="G202" s="245"/>
      <c r="H202" s="245"/>
      <c r="I202" s="245"/>
      <c r="J202" s="162" t="s">
        <v>335</v>
      </c>
      <c r="K202" s="163">
        <v>96</v>
      </c>
      <c r="L202" s="231">
        <v>0</v>
      </c>
      <c r="M202" s="231"/>
      <c r="N202" s="246">
        <f t="shared" si="35"/>
        <v>0</v>
      </c>
      <c r="O202" s="246"/>
      <c r="P202" s="246"/>
      <c r="Q202" s="246"/>
      <c r="R202" s="134"/>
      <c r="T202" s="165" t="s">
        <v>5</v>
      </c>
      <c r="U202" s="43" t="s">
        <v>44</v>
      </c>
      <c r="V202" s="35"/>
      <c r="W202" s="166">
        <f t="shared" si="36"/>
        <v>0</v>
      </c>
      <c r="X202" s="166">
        <v>0</v>
      </c>
      <c r="Y202" s="166">
        <f t="shared" si="37"/>
        <v>0</v>
      </c>
      <c r="Z202" s="166">
        <v>0</v>
      </c>
      <c r="AA202" s="167">
        <f t="shared" si="38"/>
        <v>0</v>
      </c>
      <c r="AR202" s="18" t="s">
        <v>164</v>
      </c>
      <c r="AT202" s="18" t="s">
        <v>160</v>
      </c>
      <c r="AU202" s="18" t="s">
        <v>138</v>
      </c>
      <c r="AY202" s="18" t="s">
        <v>159</v>
      </c>
      <c r="BE202" s="105">
        <f t="shared" si="39"/>
        <v>0</v>
      </c>
      <c r="BF202" s="105">
        <f t="shared" si="40"/>
        <v>0</v>
      </c>
      <c r="BG202" s="105">
        <f t="shared" si="41"/>
        <v>0</v>
      </c>
      <c r="BH202" s="105">
        <f t="shared" si="42"/>
        <v>0</v>
      </c>
      <c r="BI202" s="105">
        <f t="shared" si="43"/>
        <v>0</v>
      </c>
      <c r="BJ202" s="18" t="s">
        <v>138</v>
      </c>
      <c r="BK202" s="168">
        <f t="shared" si="44"/>
        <v>0</v>
      </c>
      <c r="BL202" s="18" t="s">
        <v>164</v>
      </c>
      <c r="BM202" s="18" t="s">
        <v>636</v>
      </c>
    </row>
    <row r="203" spans="2:65" s="1" customFormat="1" ht="25.5" customHeight="1">
      <c r="B203" s="131"/>
      <c r="C203" s="160" t="s">
        <v>637</v>
      </c>
      <c r="D203" s="160" t="s">
        <v>160</v>
      </c>
      <c r="E203" s="161" t="s">
        <v>638</v>
      </c>
      <c r="F203" s="245" t="s">
        <v>639</v>
      </c>
      <c r="G203" s="245"/>
      <c r="H203" s="245"/>
      <c r="I203" s="245"/>
      <c r="J203" s="162" t="s">
        <v>335</v>
      </c>
      <c r="K203" s="163">
        <v>70</v>
      </c>
      <c r="L203" s="231">
        <v>0</v>
      </c>
      <c r="M203" s="231"/>
      <c r="N203" s="246">
        <f t="shared" si="35"/>
        <v>0</v>
      </c>
      <c r="O203" s="246"/>
      <c r="P203" s="246"/>
      <c r="Q203" s="246"/>
      <c r="R203" s="134"/>
      <c r="T203" s="165" t="s">
        <v>5</v>
      </c>
      <c r="U203" s="43" t="s">
        <v>44</v>
      </c>
      <c r="V203" s="35"/>
      <c r="W203" s="166">
        <f t="shared" si="36"/>
        <v>0</v>
      </c>
      <c r="X203" s="166">
        <v>0</v>
      </c>
      <c r="Y203" s="166">
        <f t="shared" si="37"/>
        <v>0</v>
      </c>
      <c r="Z203" s="166">
        <v>0</v>
      </c>
      <c r="AA203" s="167">
        <f t="shared" si="38"/>
        <v>0</v>
      </c>
      <c r="AR203" s="18" t="s">
        <v>164</v>
      </c>
      <c r="AT203" s="18" t="s">
        <v>160</v>
      </c>
      <c r="AU203" s="18" t="s">
        <v>138</v>
      </c>
      <c r="AY203" s="18" t="s">
        <v>159</v>
      </c>
      <c r="BE203" s="105">
        <f t="shared" si="39"/>
        <v>0</v>
      </c>
      <c r="BF203" s="105">
        <f t="shared" si="40"/>
        <v>0</v>
      </c>
      <c r="BG203" s="105">
        <f t="shared" si="41"/>
        <v>0</v>
      </c>
      <c r="BH203" s="105">
        <f t="shared" si="42"/>
        <v>0</v>
      </c>
      <c r="BI203" s="105">
        <f t="shared" si="43"/>
        <v>0</v>
      </c>
      <c r="BJ203" s="18" t="s">
        <v>138</v>
      </c>
      <c r="BK203" s="168">
        <f t="shared" si="44"/>
        <v>0</v>
      </c>
      <c r="BL203" s="18" t="s">
        <v>164</v>
      </c>
      <c r="BM203" s="18" t="s">
        <v>640</v>
      </c>
    </row>
    <row r="204" spans="2:65" s="1" customFormat="1" ht="25.5" customHeight="1">
      <c r="B204" s="131"/>
      <c r="C204" s="160" t="s">
        <v>531</v>
      </c>
      <c r="D204" s="160" t="s">
        <v>160</v>
      </c>
      <c r="E204" s="161" t="s">
        <v>641</v>
      </c>
      <c r="F204" s="245" t="s">
        <v>642</v>
      </c>
      <c r="G204" s="245"/>
      <c r="H204" s="245"/>
      <c r="I204" s="245"/>
      <c r="J204" s="162" t="s">
        <v>335</v>
      </c>
      <c r="K204" s="163">
        <v>12</v>
      </c>
      <c r="L204" s="231">
        <v>0</v>
      </c>
      <c r="M204" s="231"/>
      <c r="N204" s="246">
        <f t="shared" si="35"/>
        <v>0</v>
      </c>
      <c r="O204" s="246"/>
      <c r="P204" s="246"/>
      <c r="Q204" s="246"/>
      <c r="R204" s="134"/>
      <c r="T204" s="165" t="s">
        <v>5</v>
      </c>
      <c r="U204" s="43" t="s">
        <v>44</v>
      </c>
      <c r="V204" s="35"/>
      <c r="W204" s="166">
        <f t="shared" si="36"/>
        <v>0</v>
      </c>
      <c r="X204" s="166">
        <v>0</v>
      </c>
      <c r="Y204" s="166">
        <f t="shared" si="37"/>
        <v>0</v>
      </c>
      <c r="Z204" s="166">
        <v>0</v>
      </c>
      <c r="AA204" s="167">
        <f t="shared" si="38"/>
        <v>0</v>
      </c>
      <c r="AR204" s="18" t="s">
        <v>164</v>
      </c>
      <c r="AT204" s="18" t="s">
        <v>160</v>
      </c>
      <c r="AU204" s="18" t="s">
        <v>138</v>
      </c>
      <c r="AY204" s="18" t="s">
        <v>159</v>
      </c>
      <c r="BE204" s="105">
        <f t="shared" si="39"/>
        <v>0</v>
      </c>
      <c r="BF204" s="105">
        <f t="shared" si="40"/>
        <v>0</v>
      </c>
      <c r="BG204" s="105">
        <f t="shared" si="41"/>
        <v>0</v>
      </c>
      <c r="BH204" s="105">
        <f t="shared" si="42"/>
        <v>0</v>
      </c>
      <c r="BI204" s="105">
        <f t="shared" si="43"/>
        <v>0</v>
      </c>
      <c r="BJ204" s="18" t="s">
        <v>138</v>
      </c>
      <c r="BK204" s="168">
        <f t="shared" si="44"/>
        <v>0</v>
      </c>
      <c r="BL204" s="18" t="s">
        <v>164</v>
      </c>
      <c r="BM204" s="18" t="s">
        <v>643</v>
      </c>
    </row>
    <row r="205" spans="2:65" s="1" customFormat="1" ht="25.5" customHeight="1">
      <c r="B205" s="131"/>
      <c r="C205" s="160" t="s">
        <v>644</v>
      </c>
      <c r="D205" s="160" t="s">
        <v>160</v>
      </c>
      <c r="E205" s="161" t="s">
        <v>645</v>
      </c>
      <c r="F205" s="245" t="s">
        <v>646</v>
      </c>
      <c r="G205" s="245"/>
      <c r="H205" s="245"/>
      <c r="I205" s="245"/>
      <c r="J205" s="162" t="s">
        <v>335</v>
      </c>
      <c r="K205" s="163">
        <v>7</v>
      </c>
      <c r="L205" s="231">
        <v>0</v>
      </c>
      <c r="M205" s="231"/>
      <c r="N205" s="246">
        <f t="shared" si="35"/>
        <v>0</v>
      </c>
      <c r="O205" s="246"/>
      <c r="P205" s="246"/>
      <c r="Q205" s="246"/>
      <c r="R205" s="134"/>
      <c r="T205" s="165" t="s">
        <v>5</v>
      </c>
      <c r="U205" s="43" t="s">
        <v>44</v>
      </c>
      <c r="V205" s="35"/>
      <c r="W205" s="166">
        <f t="shared" si="36"/>
        <v>0</v>
      </c>
      <c r="X205" s="166">
        <v>0</v>
      </c>
      <c r="Y205" s="166">
        <f t="shared" si="37"/>
        <v>0</v>
      </c>
      <c r="Z205" s="166">
        <v>0</v>
      </c>
      <c r="AA205" s="167">
        <f t="shared" si="38"/>
        <v>0</v>
      </c>
      <c r="AR205" s="18" t="s">
        <v>164</v>
      </c>
      <c r="AT205" s="18" t="s">
        <v>160</v>
      </c>
      <c r="AU205" s="18" t="s">
        <v>138</v>
      </c>
      <c r="AY205" s="18" t="s">
        <v>159</v>
      </c>
      <c r="BE205" s="105">
        <f t="shared" si="39"/>
        <v>0</v>
      </c>
      <c r="BF205" s="105">
        <f t="shared" si="40"/>
        <v>0</v>
      </c>
      <c r="BG205" s="105">
        <f t="shared" si="41"/>
        <v>0</v>
      </c>
      <c r="BH205" s="105">
        <f t="shared" si="42"/>
        <v>0</v>
      </c>
      <c r="BI205" s="105">
        <f t="shared" si="43"/>
        <v>0</v>
      </c>
      <c r="BJ205" s="18" t="s">
        <v>138</v>
      </c>
      <c r="BK205" s="168">
        <f t="shared" si="44"/>
        <v>0</v>
      </c>
      <c r="BL205" s="18" t="s">
        <v>164</v>
      </c>
      <c r="BM205" s="18" t="s">
        <v>647</v>
      </c>
    </row>
    <row r="206" spans="2:65" s="1" customFormat="1" ht="25.5" customHeight="1">
      <c r="B206" s="131"/>
      <c r="C206" s="160" t="s">
        <v>534</v>
      </c>
      <c r="D206" s="160" t="s">
        <v>160</v>
      </c>
      <c r="E206" s="161" t="s">
        <v>648</v>
      </c>
      <c r="F206" s="245" t="s">
        <v>649</v>
      </c>
      <c r="G206" s="245"/>
      <c r="H206" s="245"/>
      <c r="I206" s="245"/>
      <c r="J206" s="162" t="s">
        <v>335</v>
      </c>
      <c r="K206" s="163">
        <v>105</v>
      </c>
      <c r="L206" s="231">
        <v>0</v>
      </c>
      <c r="M206" s="231"/>
      <c r="N206" s="246">
        <f t="shared" si="35"/>
        <v>0</v>
      </c>
      <c r="O206" s="246"/>
      <c r="P206" s="246"/>
      <c r="Q206" s="246"/>
      <c r="R206" s="134"/>
      <c r="T206" s="165" t="s">
        <v>5</v>
      </c>
      <c r="U206" s="43" t="s">
        <v>44</v>
      </c>
      <c r="V206" s="35"/>
      <c r="W206" s="166">
        <f t="shared" si="36"/>
        <v>0</v>
      </c>
      <c r="X206" s="166">
        <v>0</v>
      </c>
      <c r="Y206" s="166">
        <f t="shared" si="37"/>
        <v>0</v>
      </c>
      <c r="Z206" s="166">
        <v>0</v>
      </c>
      <c r="AA206" s="167">
        <f t="shared" si="38"/>
        <v>0</v>
      </c>
      <c r="AR206" s="18" t="s">
        <v>164</v>
      </c>
      <c r="AT206" s="18" t="s">
        <v>160</v>
      </c>
      <c r="AU206" s="18" t="s">
        <v>138</v>
      </c>
      <c r="AY206" s="18" t="s">
        <v>159</v>
      </c>
      <c r="BE206" s="105">
        <f t="shared" si="39"/>
        <v>0</v>
      </c>
      <c r="BF206" s="105">
        <f t="shared" si="40"/>
        <v>0</v>
      </c>
      <c r="BG206" s="105">
        <f t="shared" si="41"/>
        <v>0</v>
      </c>
      <c r="BH206" s="105">
        <f t="shared" si="42"/>
        <v>0</v>
      </c>
      <c r="BI206" s="105">
        <f t="shared" si="43"/>
        <v>0</v>
      </c>
      <c r="BJ206" s="18" t="s">
        <v>138</v>
      </c>
      <c r="BK206" s="168">
        <f t="shared" si="44"/>
        <v>0</v>
      </c>
      <c r="BL206" s="18" t="s">
        <v>164</v>
      </c>
      <c r="BM206" s="18" t="s">
        <v>650</v>
      </c>
    </row>
    <row r="207" spans="2:65" s="1" customFormat="1" ht="25.5" customHeight="1">
      <c r="B207" s="131"/>
      <c r="C207" s="160" t="s">
        <v>651</v>
      </c>
      <c r="D207" s="160" t="s">
        <v>160</v>
      </c>
      <c r="E207" s="161" t="s">
        <v>652</v>
      </c>
      <c r="F207" s="245" t="s">
        <v>653</v>
      </c>
      <c r="G207" s="245"/>
      <c r="H207" s="245"/>
      <c r="I207" s="245"/>
      <c r="J207" s="162" t="s">
        <v>335</v>
      </c>
      <c r="K207" s="163">
        <v>80</v>
      </c>
      <c r="L207" s="231">
        <v>0</v>
      </c>
      <c r="M207" s="231"/>
      <c r="N207" s="246">
        <f t="shared" si="35"/>
        <v>0</v>
      </c>
      <c r="O207" s="246"/>
      <c r="P207" s="246"/>
      <c r="Q207" s="246"/>
      <c r="R207" s="134"/>
      <c r="T207" s="165" t="s">
        <v>5</v>
      </c>
      <c r="U207" s="43" t="s">
        <v>44</v>
      </c>
      <c r="V207" s="35"/>
      <c r="W207" s="166">
        <f t="shared" si="36"/>
        <v>0</v>
      </c>
      <c r="X207" s="166">
        <v>0</v>
      </c>
      <c r="Y207" s="166">
        <f t="shared" si="37"/>
        <v>0</v>
      </c>
      <c r="Z207" s="166">
        <v>0</v>
      </c>
      <c r="AA207" s="167">
        <f t="shared" si="38"/>
        <v>0</v>
      </c>
      <c r="AR207" s="18" t="s">
        <v>164</v>
      </c>
      <c r="AT207" s="18" t="s">
        <v>160</v>
      </c>
      <c r="AU207" s="18" t="s">
        <v>138</v>
      </c>
      <c r="AY207" s="18" t="s">
        <v>159</v>
      </c>
      <c r="BE207" s="105">
        <f t="shared" si="39"/>
        <v>0</v>
      </c>
      <c r="BF207" s="105">
        <f t="shared" si="40"/>
        <v>0</v>
      </c>
      <c r="BG207" s="105">
        <f t="shared" si="41"/>
        <v>0</v>
      </c>
      <c r="BH207" s="105">
        <f t="shared" si="42"/>
        <v>0</v>
      </c>
      <c r="BI207" s="105">
        <f t="shared" si="43"/>
        <v>0</v>
      </c>
      <c r="BJ207" s="18" t="s">
        <v>138</v>
      </c>
      <c r="BK207" s="168">
        <f t="shared" si="44"/>
        <v>0</v>
      </c>
      <c r="BL207" s="18" t="s">
        <v>164</v>
      </c>
      <c r="BM207" s="18" t="s">
        <v>654</v>
      </c>
    </row>
    <row r="208" spans="2:65" s="1" customFormat="1" ht="25.5" customHeight="1">
      <c r="B208" s="131"/>
      <c r="C208" s="160" t="s">
        <v>537</v>
      </c>
      <c r="D208" s="160" t="s">
        <v>160</v>
      </c>
      <c r="E208" s="161" t="s">
        <v>655</v>
      </c>
      <c r="F208" s="245" t="s">
        <v>656</v>
      </c>
      <c r="G208" s="245"/>
      <c r="H208" s="245"/>
      <c r="I208" s="245"/>
      <c r="J208" s="162" t="s">
        <v>335</v>
      </c>
      <c r="K208" s="163">
        <v>11</v>
      </c>
      <c r="L208" s="231">
        <v>0</v>
      </c>
      <c r="M208" s="231"/>
      <c r="N208" s="246">
        <f t="shared" si="35"/>
        <v>0</v>
      </c>
      <c r="O208" s="246"/>
      <c r="P208" s="246"/>
      <c r="Q208" s="246"/>
      <c r="R208" s="134"/>
      <c r="T208" s="165" t="s">
        <v>5</v>
      </c>
      <c r="U208" s="43" t="s">
        <v>44</v>
      </c>
      <c r="V208" s="35"/>
      <c r="W208" s="166">
        <f t="shared" si="36"/>
        <v>0</v>
      </c>
      <c r="X208" s="166">
        <v>0</v>
      </c>
      <c r="Y208" s="166">
        <f t="shared" si="37"/>
        <v>0</v>
      </c>
      <c r="Z208" s="166">
        <v>0</v>
      </c>
      <c r="AA208" s="167">
        <f t="shared" si="38"/>
        <v>0</v>
      </c>
      <c r="AR208" s="18" t="s">
        <v>164</v>
      </c>
      <c r="AT208" s="18" t="s">
        <v>160</v>
      </c>
      <c r="AU208" s="18" t="s">
        <v>138</v>
      </c>
      <c r="AY208" s="18" t="s">
        <v>159</v>
      </c>
      <c r="BE208" s="105">
        <f t="shared" si="39"/>
        <v>0</v>
      </c>
      <c r="BF208" s="105">
        <f t="shared" si="40"/>
        <v>0</v>
      </c>
      <c r="BG208" s="105">
        <f t="shared" si="41"/>
        <v>0</v>
      </c>
      <c r="BH208" s="105">
        <f t="shared" si="42"/>
        <v>0</v>
      </c>
      <c r="BI208" s="105">
        <f t="shared" si="43"/>
        <v>0</v>
      </c>
      <c r="BJ208" s="18" t="s">
        <v>138</v>
      </c>
      <c r="BK208" s="168">
        <f t="shared" si="44"/>
        <v>0</v>
      </c>
      <c r="BL208" s="18" t="s">
        <v>164</v>
      </c>
      <c r="BM208" s="18" t="s">
        <v>657</v>
      </c>
    </row>
    <row r="209" spans="2:65" s="1" customFormat="1" ht="25.5" customHeight="1">
      <c r="B209" s="131"/>
      <c r="C209" s="160" t="s">
        <v>658</v>
      </c>
      <c r="D209" s="160" t="s">
        <v>160</v>
      </c>
      <c r="E209" s="161" t="s">
        <v>659</v>
      </c>
      <c r="F209" s="245" t="s">
        <v>660</v>
      </c>
      <c r="G209" s="245"/>
      <c r="H209" s="245"/>
      <c r="I209" s="245"/>
      <c r="J209" s="162" t="s">
        <v>335</v>
      </c>
      <c r="K209" s="163">
        <v>12</v>
      </c>
      <c r="L209" s="231">
        <v>0</v>
      </c>
      <c r="M209" s="231"/>
      <c r="N209" s="246">
        <f t="shared" si="35"/>
        <v>0</v>
      </c>
      <c r="O209" s="246"/>
      <c r="P209" s="246"/>
      <c r="Q209" s="246"/>
      <c r="R209" s="134"/>
      <c r="T209" s="165" t="s">
        <v>5</v>
      </c>
      <c r="U209" s="43" t="s">
        <v>44</v>
      </c>
      <c r="V209" s="35"/>
      <c r="W209" s="166">
        <f t="shared" si="36"/>
        <v>0</v>
      </c>
      <c r="X209" s="166">
        <v>0</v>
      </c>
      <c r="Y209" s="166">
        <f t="shared" si="37"/>
        <v>0</v>
      </c>
      <c r="Z209" s="166">
        <v>0</v>
      </c>
      <c r="AA209" s="167">
        <f t="shared" si="38"/>
        <v>0</v>
      </c>
      <c r="AR209" s="18" t="s">
        <v>164</v>
      </c>
      <c r="AT209" s="18" t="s">
        <v>160</v>
      </c>
      <c r="AU209" s="18" t="s">
        <v>138</v>
      </c>
      <c r="AY209" s="18" t="s">
        <v>159</v>
      </c>
      <c r="BE209" s="105">
        <f t="shared" si="39"/>
        <v>0</v>
      </c>
      <c r="BF209" s="105">
        <f t="shared" si="40"/>
        <v>0</v>
      </c>
      <c r="BG209" s="105">
        <f t="shared" si="41"/>
        <v>0</v>
      </c>
      <c r="BH209" s="105">
        <f t="shared" si="42"/>
        <v>0</v>
      </c>
      <c r="BI209" s="105">
        <f t="shared" si="43"/>
        <v>0</v>
      </c>
      <c r="BJ209" s="18" t="s">
        <v>138</v>
      </c>
      <c r="BK209" s="168">
        <f t="shared" si="44"/>
        <v>0</v>
      </c>
      <c r="BL209" s="18" t="s">
        <v>164</v>
      </c>
      <c r="BM209" s="18" t="s">
        <v>661</v>
      </c>
    </row>
    <row r="210" spans="2:65" s="1" customFormat="1" ht="25.5" customHeight="1">
      <c r="B210" s="131"/>
      <c r="C210" s="160" t="s">
        <v>540</v>
      </c>
      <c r="D210" s="160" t="s">
        <v>160</v>
      </c>
      <c r="E210" s="161" t="s">
        <v>662</v>
      </c>
      <c r="F210" s="245" t="s">
        <v>663</v>
      </c>
      <c r="G210" s="245"/>
      <c r="H210" s="245"/>
      <c r="I210" s="245"/>
      <c r="J210" s="162" t="s">
        <v>163</v>
      </c>
      <c r="K210" s="163">
        <v>23</v>
      </c>
      <c r="L210" s="231">
        <v>0</v>
      </c>
      <c r="M210" s="231"/>
      <c r="N210" s="246">
        <f t="shared" si="35"/>
        <v>0</v>
      </c>
      <c r="O210" s="246"/>
      <c r="P210" s="246"/>
      <c r="Q210" s="246"/>
      <c r="R210" s="134"/>
      <c r="T210" s="165" t="s">
        <v>5</v>
      </c>
      <c r="U210" s="43" t="s">
        <v>44</v>
      </c>
      <c r="V210" s="35"/>
      <c r="W210" s="166">
        <f t="shared" si="36"/>
        <v>0</v>
      </c>
      <c r="X210" s="166">
        <v>0</v>
      </c>
      <c r="Y210" s="166">
        <f t="shared" si="37"/>
        <v>0</v>
      </c>
      <c r="Z210" s="166">
        <v>0</v>
      </c>
      <c r="AA210" s="167">
        <f t="shared" si="38"/>
        <v>0</v>
      </c>
      <c r="AR210" s="18" t="s">
        <v>164</v>
      </c>
      <c r="AT210" s="18" t="s">
        <v>160</v>
      </c>
      <c r="AU210" s="18" t="s">
        <v>138</v>
      </c>
      <c r="AY210" s="18" t="s">
        <v>159</v>
      </c>
      <c r="BE210" s="105">
        <f t="shared" si="39"/>
        <v>0</v>
      </c>
      <c r="BF210" s="105">
        <f t="shared" si="40"/>
        <v>0</v>
      </c>
      <c r="BG210" s="105">
        <f t="shared" si="41"/>
        <v>0</v>
      </c>
      <c r="BH210" s="105">
        <f t="shared" si="42"/>
        <v>0</v>
      </c>
      <c r="BI210" s="105">
        <f t="shared" si="43"/>
        <v>0</v>
      </c>
      <c r="BJ210" s="18" t="s">
        <v>138</v>
      </c>
      <c r="BK210" s="168">
        <f t="shared" si="44"/>
        <v>0</v>
      </c>
      <c r="BL210" s="18" t="s">
        <v>164</v>
      </c>
      <c r="BM210" s="18" t="s">
        <v>664</v>
      </c>
    </row>
    <row r="211" spans="2:65" s="1" customFormat="1" ht="25.5" customHeight="1">
      <c r="B211" s="131"/>
      <c r="C211" s="160" t="s">
        <v>665</v>
      </c>
      <c r="D211" s="160" t="s">
        <v>160</v>
      </c>
      <c r="E211" s="161" t="s">
        <v>666</v>
      </c>
      <c r="F211" s="245" t="s">
        <v>667</v>
      </c>
      <c r="G211" s="245"/>
      <c r="H211" s="245"/>
      <c r="I211" s="245"/>
      <c r="J211" s="162" t="s">
        <v>163</v>
      </c>
      <c r="K211" s="163">
        <v>4</v>
      </c>
      <c r="L211" s="231">
        <v>0</v>
      </c>
      <c r="M211" s="231"/>
      <c r="N211" s="246">
        <f t="shared" si="35"/>
        <v>0</v>
      </c>
      <c r="O211" s="246"/>
      <c r="P211" s="246"/>
      <c r="Q211" s="246"/>
      <c r="R211" s="134"/>
      <c r="T211" s="165" t="s">
        <v>5</v>
      </c>
      <c r="U211" s="43" t="s">
        <v>44</v>
      </c>
      <c r="V211" s="35"/>
      <c r="W211" s="166">
        <f t="shared" si="36"/>
        <v>0</v>
      </c>
      <c r="X211" s="166">
        <v>0</v>
      </c>
      <c r="Y211" s="166">
        <f t="shared" si="37"/>
        <v>0</v>
      </c>
      <c r="Z211" s="166">
        <v>0</v>
      </c>
      <c r="AA211" s="167">
        <f t="shared" si="38"/>
        <v>0</v>
      </c>
      <c r="AR211" s="18" t="s">
        <v>164</v>
      </c>
      <c r="AT211" s="18" t="s">
        <v>160</v>
      </c>
      <c r="AU211" s="18" t="s">
        <v>138</v>
      </c>
      <c r="AY211" s="18" t="s">
        <v>159</v>
      </c>
      <c r="BE211" s="105">
        <f t="shared" si="39"/>
        <v>0</v>
      </c>
      <c r="BF211" s="105">
        <f t="shared" si="40"/>
        <v>0</v>
      </c>
      <c r="BG211" s="105">
        <f t="shared" si="41"/>
        <v>0</v>
      </c>
      <c r="BH211" s="105">
        <f t="shared" si="42"/>
        <v>0</v>
      </c>
      <c r="BI211" s="105">
        <f t="shared" si="43"/>
        <v>0</v>
      </c>
      <c r="BJ211" s="18" t="s">
        <v>138</v>
      </c>
      <c r="BK211" s="168">
        <f t="shared" si="44"/>
        <v>0</v>
      </c>
      <c r="BL211" s="18" t="s">
        <v>164</v>
      </c>
      <c r="BM211" s="18" t="s">
        <v>668</v>
      </c>
    </row>
    <row r="212" spans="2:65" s="1" customFormat="1" ht="25.5" customHeight="1">
      <c r="B212" s="131"/>
      <c r="C212" s="169" t="s">
        <v>543</v>
      </c>
      <c r="D212" s="169" t="s">
        <v>182</v>
      </c>
      <c r="E212" s="170" t="s">
        <v>669</v>
      </c>
      <c r="F212" s="247" t="s">
        <v>670</v>
      </c>
      <c r="G212" s="247"/>
      <c r="H212" s="247"/>
      <c r="I212" s="247"/>
      <c r="J212" s="171" t="s">
        <v>163</v>
      </c>
      <c r="K212" s="172">
        <v>4</v>
      </c>
      <c r="L212" s="248">
        <v>0</v>
      </c>
      <c r="M212" s="248"/>
      <c r="N212" s="249">
        <f t="shared" si="35"/>
        <v>0</v>
      </c>
      <c r="O212" s="246"/>
      <c r="P212" s="246"/>
      <c r="Q212" s="246"/>
      <c r="R212" s="134"/>
      <c r="T212" s="165" t="s">
        <v>5</v>
      </c>
      <c r="U212" s="43" t="s">
        <v>44</v>
      </c>
      <c r="V212" s="35"/>
      <c r="W212" s="166">
        <f t="shared" si="36"/>
        <v>0</v>
      </c>
      <c r="X212" s="166">
        <v>0</v>
      </c>
      <c r="Y212" s="166">
        <f t="shared" si="37"/>
        <v>0</v>
      </c>
      <c r="Z212" s="166">
        <v>0</v>
      </c>
      <c r="AA212" s="167">
        <f t="shared" si="38"/>
        <v>0</v>
      </c>
      <c r="AR212" s="18" t="s">
        <v>185</v>
      </c>
      <c r="AT212" s="18" t="s">
        <v>182</v>
      </c>
      <c r="AU212" s="18" t="s">
        <v>138</v>
      </c>
      <c r="AY212" s="18" t="s">
        <v>159</v>
      </c>
      <c r="BE212" s="105">
        <f t="shared" si="39"/>
        <v>0</v>
      </c>
      <c r="BF212" s="105">
        <f t="shared" si="40"/>
        <v>0</v>
      </c>
      <c r="BG212" s="105">
        <f t="shared" si="41"/>
        <v>0</v>
      </c>
      <c r="BH212" s="105">
        <f t="shared" si="42"/>
        <v>0</v>
      </c>
      <c r="BI212" s="105">
        <f t="shared" si="43"/>
        <v>0</v>
      </c>
      <c r="BJ212" s="18" t="s">
        <v>138</v>
      </c>
      <c r="BK212" s="168">
        <f t="shared" si="44"/>
        <v>0</v>
      </c>
      <c r="BL212" s="18" t="s">
        <v>164</v>
      </c>
      <c r="BM212" s="18" t="s">
        <v>671</v>
      </c>
    </row>
    <row r="213" spans="2:65" s="1" customFormat="1" ht="25.5" customHeight="1">
      <c r="B213" s="131"/>
      <c r="C213" s="160" t="s">
        <v>672</v>
      </c>
      <c r="D213" s="160" t="s">
        <v>160</v>
      </c>
      <c r="E213" s="161" t="s">
        <v>673</v>
      </c>
      <c r="F213" s="245" t="s">
        <v>674</v>
      </c>
      <c r="G213" s="245"/>
      <c r="H213" s="245"/>
      <c r="I213" s="245"/>
      <c r="J213" s="162" t="s">
        <v>163</v>
      </c>
      <c r="K213" s="163">
        <v>1</v>
      </c>
      <c r="L213" s="231">
        <v>0</v>
      </c>
      <c r="M213" s="231"/>
      <c r="N213" s="246">
        <f t="shared" si="35"/>
        <v>0</v>
      </c>
      <c r="O213" s="246"/>
      <c r="P213" s="246"/>
      <c r="Q213" s="246"/>
      <c r="R213" s="134"/>
      <c r="T213" s="165" t="s">
        <v>5</v>
      </c>
      <c r="U213" s="43" t="s">
        <v>44</v>
      </c>
      <c r="V213" s="35"/>
      <c r="W213" s="166">
        <f t="shared" si="36"/>
        <v>0</v>
      </c>
      <c r="X213" s="166">
        <v>0</v>
      </c>
      <c r="Y213" s="166">
        <f t="shared" si="37"/>
        <v>0</v>
      </c>
      <c r="Z213" s="166">
        <v>0</v>
      </c>
      <c r="AA213" s="167">
        <f t="shared" si="38"/>
        <v>0</v>
      </c>
      <c r="AR213" s="18" t="s">
        <v>164</v>
      </c>
      <c r="AT213" s="18" t="s">
        <v>160</v>
      </c>
      <c r="AU213" s="18" t="s">
        <v>138</v>
      </c>
      <c r="AY213" s="18" t="s">
        <v>159</v>
      </c>
      <c r="BE213" s="105">
        <f t="shared" si="39"/>
        <v>0</v>
      </c>
      <c r="BF213" s="105">
        <f t="shared" si="40"/>
        <v>0</v>
      </c>
      <c r="BG213" s="105">
        <f t="shared" si="41"/>
        <v>0</v>
      </c>
      <c r="BH213" s="105">
        <f t="shared" si="42"/>
        <v>0</v>
      </c>
      <c r="BI213" s="105">
        <f t="shared" si="43"/>
        <v>0</v>
      </c>
      <c r="BJ213" s="18" t="s">
        <v>138</v>
      </c>
      <c r="BK213" s="168">
        <f t="shared" si="44"/>
        <v>0</v>
      </c>
      <c r="BL213" s="18" t="s">
        <v>164</v>
      </c>
      <c r="BM213" s="18" t="s">
        <v>675</v>
      </c>
    </row>
    <row r="214" spans="2:65" s="1" customFormat="1" ht="25.5" customHeight="1">
      <c r="B214" s="131"/>
      <c r="C214" s="169" t="s">
        <v>546</v>
      </c>
      <c r="D214" s="169" t="s">
        <v>182</v>
      </c>
      <c r="E214" s="170" t="s">
        <v>676</v>
      </c>
      <c r="F214" s="247" t="s">
        <v>677</v>
      </c>
      <c r="G214" s="247"/>
      <c r="H214" s="247"/>
      <c r="I214" s="247"/>
      <c r="J214" s="171" t="s">
        <v>163</v>
      </c>
      <c r="K214" s="172">
        <v>1</v>
      </c>
      <c r="L214" s="248">
        <v>0</v>
      </c>
      <c r="M214" s="248"/>
      <c r="N214" s="249">
        <f t="shared" si="35"/>
        <v>0</v>
      </c>
      <c r="O214" s="246"/>
      <c r="P214" s="246"/>
      <c r="Q214" s="246"/>
      <c r="R214" s="134"/>
      <c r="T214" s="165" t="s">
        <v>5</v>
      </c>
      <c r="U214" s="43" t="s">
        <v>44</v>
      </c>
      <c r="V214" s="35"/>
      <c r="W214" s="166">
        <f t="shared" si="36"/>
        <v>0</v>
      </c>
      <c r="X214" s="166">
        <v>0</v>
      </c>
      <c r="Y214" s="166">
        <f t="shared" si="37"/>
        <v>0</v>
      </c>
      <c r="Z214" s="166">
        <v>0</v>
      </c>
      <c r="AA214" s="167">
        <f t="shared" si="38"/>
        <v>0</v>
      </c>
      <c r="AR214" s="18" t="s">
        <v>185</v>
      </c>
      <c r="AT214" s="18" t="s">
        <v>182</v>
      </c>
      <c r="AU214" s="18" t="s">
        <v>138</v>
      </c>
      <c r="AY214" s="18" t="s">
        <v>159</v>
      </c>
      <c r="BE214" s="105">
        <f t="shared" si="39"/>
        <v>0</v>
      </c>
      <c r="BF214" s="105">
        <f t="shared" si="40"/>
        <v>0</v>
      </c>
      <c r="BG214" s="105">
        <f t="shared" si="41"/>
        <v>0</v>
      </c>
      <c r="BH214" s="105">
        <f t="shared" si="42"/>
        <v>0</v>
      </c>
      <c r="BI214" s="105">
        <f t="shared" si="43"/>
        <v>0</v>
      </c>
      <c r="BJ214" s="18" t="s">
        <v>138</v>
      </c>
      <c r="BK214" s="168">
        <f t="shared" si="44"/>
        <v>0</v>
      </c>
      <c r="BL214" s="18" t="s">
        <v>164</v>
      </c>
      <c r="BM214" s="18" t="s">
        <v>678</v>
      </c>
    </row>
    <row r="215" spans="2:65" s="1" customFormat="1" ht="25.5" customHeight="1">
      <c r="B215" s="131"/>
      <c r="C215" s="160" t="s">
        <v>679</v>
      </c>
      <c r="D215" s="160" t="s">
        <v>160</v>
      </c>
      <c r="E215" s="161" t="s">
        <v>680</v>
      </c>
      <c r="F215" s="245" t="s">
        <v>681</v>
      </c>
      <c r="G215" s="245"/>
      <c r="H215" s="245"/>
      <c r="I215" s="245"/>
      <c r="J215" s="162" t="s">
        <v>163</v>
      </c>
      <c r="K215" s="163">
        <v>1</v>
      </c>
      <c r="L215" s="231">
        <v>0</v>
      </c>
      <c r="M215" s="231"/>
      <c r="N215" s="246">
        <f t="shared" si="35"/>
        <v>0</v>
      </c>
      <c r="O215" s="246"/>
      <c r="P215" s="246"/>
      <c r="Q215" s="246"/>
      <c r="R215" s="134"/>
      <c r="T215" s="165" t="s">
        <v>5</v>
      </c>
      <c r="U215" s="43" t="s">
        <v>44</v>
      </c>
      <c r="V215" s="35"/>
      <c r="W215" s="166">
        <f t="shared" si="36"/>
        <v>0</v>
      </c>
      <c r="X215" s="166">
        <v>0</v>
      </c>
      <c r="Y215" s="166">
        <f t="shared" si="37"/>
        <v>0</v>
      </c>
      <c r="Z215" s="166">
        <v>0</v>
      </c>
      <c r="AA215" s="167">
        <f t="shared" si="38"/>
        <v>0</v>
      </c>
      <c r="AR215" s="18" t="s">
        <v>164</v>
      </c>
      <c r="AT215" s="18" t="s">
        <v>160</v>
      </c>
      <c r="AU215" s="18" t="s">
        <v>138</v>
      </c>
      <c r="AY215" s="18" t="s">
        <v>159</v>
      </c>
      <c r="BE215" s="105">
        <f t="shared" si="39"/>
        <v>0</v>
      </c>
      <c r="BF215" s="105">
        <f t="shared" si="40"/>
        <v>0</v>
      </c>
      <c r="BG215" s="105">
        <f t="shared" si="41"/>
        <v>0</v>
      </c>
      <c r="BH215" s="105">
        <f t="shared" si="42"/>
        <v>0</v>
      </c>
      <c r="BI215" s="105">
        <f t="shared" si="43"/>
        <v>0</v>
      </c>
      <c r="BJ215" s="18" t="s">
        <v>138</v>
      </c>
      <c r="BK215" s="168">
        <f t="shared" si="44"/>
        <v>0</v>
      </c>
      <c r="BL215" s="18" t="s">
        <v>164</v>
      </c>
      <c r="BM215" s="18" t="s">
        <v>682</v>
      </c>
    </row>
    <row r="216" spans="2:65" s="1" customFormat="1" ht="25.5" customHeight="1">
      <c r="B216" s="131"/>
      <c r="C216" s="169" t="s">
        <v>549</v>
      </c>
      <c r="D216" s="169" t="s">
        <v>182</v>
      </c>
      <c r="E216" s="170" t="s">
        <v>683</v>
      </c>
      <c r="F216" s="247" t="s">
        <v>684</v>
      </c>
      <c r="G216" s="247"/>
      <c r="H216" s="247"/>
      <c r="I216" s="247"/>
      <c r="J216" s="171" t="s">
        <v>163</v>
      </c>
      <c r="K216" s="172">
        <v>1</v>
      </c>
      <c r="L216" s="248">
        <v>0</v>
      </c>
      <c r="M216" s="248"/>
      <c r="N216" s="249">
        <f t="shared" si="35"/>
        <v>0</v>
      </c>
      <c r="O216" s="246"/>
      <c r="P216" s="246"/>
      <c r="Q216" s="246"/>
      <c r="R216" s="134"/>
      <c r="T216" s="165" t="s">
        <v>5</v>
      </c>
      <c r="U216" s="43" t="s">
        <v>44</v>
      </c>
      <c r="V216" s="35"/>
      <c r="W216" s="166">
        <f t="shared" si="36"/>
        <v>0</v>
      </c>
      <c r="X216" s="166">
        <v>0</v>
      </c>
      <c r="Y216" s="166">
        <f t="shared" si="37"/>
        <v>0</v>
      </c>
      <c r="Z216" s="166">
        <v>0</v>
      </c>
      <c r="AA216" s="167">
        <f t="shared" si="38"/>
        <v>0</v>
      </c>
      <c r="AR216" s="18" t="s">
        <v>185</v>
      </c>
      <c r="AT216" s="18" t="s">
        <v>182</v>
      </c>
      <c r="AU216" s="18" t="s">
        <v>138</v>
      </c>
      <c r="AY216" s="18" t="s">
        <v>159</v>
      </c>
      <c r="BE216" s="105">
        <f t="shared" si="39"/>
        <v>0</v>
      </c>
      <c r="BF216" s="105">
        <f t="shared" si="40"/>
        <v>0</v>
      </c>
      <c r="BG216" s="105">
        <f t="shared" si="41"/>
        <v>0</v>
      </c>
      <c r="BH216" s="105">
        <f t="shared" si="42"/>
        <v>0</v>
      </c>
      <c r="BI216" s="105">
        <f t="shared" si="43"/>
        <v>0</v>
      </c>
      <c r="BJ216" s="18" t="s">
        <v>138</v>
      </c>
      <c r="BK216" s="168">
        <f t="shared" si="44"/>
        <v>0</v>
      </c>
      <c r="BL216" s="18" t="s">
        <v>164</v>
      </c>
      <c r="BM216" s="18" t="s">
        <v>685</v>
      </c>
    </row>
    <row r="217" spans="2:65" s="1" customFormat="1" ht="25.5" customHeight="1">
      <c r="B217" s="131"/>
      <c r="C217" s="160" t="s">
        <v>686</v>
      </c>
      <c r="D217" s="160" t="s">
        <v>160</v>
      </c>
      <c r="E217" s="161" t="s">
        <v>687</v>
      </c>
      <c r="F217" s="245" t="s">
        <v>688</v>
      </c>
      <c r="G217" s="245"/>
      <c r="H217" s="245"/>
      <c r="I217" s="245"/>
      <c r="J217" s="162" t="s">
        <v>163</v>
      </c>
      <c r="K217" s="163">
        <v>2</v>
      </c>
      <c r="L217" s="231">
        <v>0</v>
      </c>
      <c r="M217" s="231"/>
      <c r="N217" s="246">
        <f t="shared" si="35"/>
        <v>0</v>
      </c>
      <c r="O217" s="246"/>
      <c r="P217" s="246"/>
      <c r="Q217" s="246"/>
      <c r="R217" s="134"/>
      <c r="T217" s="165" t="s">
        <v>5</v>
      </c>
      <c r="U217" s="43" t="s">
        <v>44</v>
      </c>
      <c r="V217" s="35"/>
      <c r="W217" s="166">
        <f t="shared" si="36"/>
        <v>0</v>
      </c>
      <c r="X217" s="166">
        <v>0</v>
      </c>
      <c r="Y217" s="166">
        <f t="shared" si="37"/>
        <v>0</v>
      </c>
      <c r="Z217" s="166">
        <v>0</v>
      </c>
      <c r="AA217" s="167">
        <f t="shared" si="38"/>
        <v>0</v>
      </c>
      <c r="AR217" s="18" t="s">
        <v>164</v>
      </c>
      <c r="AT217" s="18" t="s">
        <v>160</v>
      </c>
      <c r="AU217" s="18" t="s">
        <v>138</v>
      </c>
      <c r="AY217" s="18" t="s">
        <v>159</v>
      </c>
      <c r="BE217" s="105">
        <f t="shared" si="39"/>
        <v>0</v>
      </c>
      <c r="BF217" s="105">
        <f t="shared" si="40"/>
        <v>0</v>
      </c>
      <c r="BG217" s="105">
        <f t="shared" si="41"/>
        <v>0</v>
      </c>
      <c r="BH217" s="105">
        <f t="shared" si="42"/>
        <v>0</v>
      </c>
      <c r="BI217" s="105">
        <f t="shared" si="43"/>
        <v>0</v>
      </c>
      <c r="BJ217" s="18" t="s">
        <v>138</v>
      </c>
      <c r="BK217" s="168">
        <f t="shared" si="44"/>
        <v>0</v>
      </c>
      <c r="BL217" s="18" t="s">
        <v>164</v>
      </c>
      <c r="BM217" s="18" t="s">
        <v>689</v>
      </c>
    </row>
    <row r="218" spans="2:65" s="1" customFormat="1" ht="25.5" customHeight="1">
      <c r="B218" s="131"/>
      <c r="C218" s="169" t="s">
        <v>552</v>
      </c>
      <c r="D218" s="169" t="s">
        <v>182</v>
      </c>
      <c r="E218" s="170" t="s">
        <v>690</v>
      </c>
      <c r="F218" s="247" t="s">
        <v>691</v>
      </c>
      <c r="G218" s="247"/>
      <c r="H218" s="247"/>
      <c r="I218" s="247"/>
      <c r="J218" s="171" t="s">
        <v>163</v>
      </c>
      <c r="K218" s="172">
        <v>2</v>
      </c>
      <c r="L218" s="248">
        <v>0</v>
      </c>
      <c r="M218" s="248"/>
      <c r="N218" s="249">
        <f t="shared" si="35"/>
        <v>0</v>
      </c>
      <c r="O218" s="246"/>
      <c r="P218" s="246"/>
      <c r="Q218" s="246"/>
      <c r="R218" s="134"/>
      <c r="T218" s="165" t="s">
        <v>5</v>
      </c>
      <c r="U218" s="43" t="s">
        <v>44</v>
      </c>
      <c r="V218" s="35"/>
      <c r="W218" s="166">
        <f t="shared" si="36"/>
        <v>0</v>
      </c>
      <c r="X218" s="166">
        <v>0</v>
      </c>
      <c r="Y218" s="166">
        <f t="shared" si="37"/>
        <v>0</v>
      </c>
      <c r="Z218" s="166">
        <v>0</v>
      </c>
      <c r="AA218" s="167">
        <f t="shared" si="38"/>
        <v>0</v>
      </c>
      <c r="AR218" s="18" t="s">
        <v>185</v>
      </c>
      <c r="AT218" s="18" t="s">
        <v>182</v>
      </c>
      <c r="AU218" s="18" t="s">
        <v>138</v>
      </c>
      <c r="AY218" s="18" t="s">
        <v>159</v>
      </c>
      <c r="BE218" s="105">
        <f t="shared" si="39"/>
        <v>0</v>
      </c>
      <c r="BF218" s="105">
        <f t="shared" si="40"/>
        <v>0</v>
      </c>
      <c r="BG218" s="105">
        <f t="shared" si="41"/>
        <v>0</v>
      </c>
      <c r="BH218" s="105">
        <f t="shared" si="42"/>
        <v>0</v>
      </c>
      <c r="BI218" s="105">
        <f t="shared" si="43"/>
        <v>0</v>
      </c>
      <c r="BJ218" s="18" t="s">
        <v>138</v>
      </c>
      <c r="BK218" s="168">
        <f t="shared" si="44"/>
        <v>0</v>
      </c>
      <c r="BL218" s="18" t="s">
        <v>164</v>
      </c>
      <c r="BM218" s="18" t="s">
        <v>692</v>
      </c>
    </row>
    <row r="219" spans="2:65" s="1" customFormat="1" ht="25.5" customHeight="1">
      <c r="B219" s="131"/>
      <c r="C219" s="160" t="s">
        <v>693</v>
      </c>
      <c r="D219" s="160" t="s">
        <v>160</v>
      </c>
      <c r="E219" s="161" t="s">
        <v>694</v>
      </c>
      <c r="F219" s="245" t="s">
        <v>695</v>
      </c>
      <c r="G219" s="245"/>
      <c r="H219" s="245"/>
      <c r="I219" s="245"/>
      <c r="J219" s="162" t="s">
        <v>163</v>
      </c>
      <c r="K219" s="163">
        <v>6</v>
      </c>
      <c r="L219" s="231">
        <v>0</v>
      </c>
      <c r="M219" s="231"/>
      <c r="N219" s="246">
        <f t="shared" si="35"/>
        <v>0</v>
      </c>
      <c r="O219" s="246"/>
      <c r="P219" s="246"/>
      <c r="Q219" s="246"/>
      <c r="R219" s="134"/>
      <c r="T219" s="165" t="s">
        <v>5</v>
      </c>
      <c r="U219" s="43" t="s">
        <v>44</v>
      </c>
      <c r="V219" s="35"/>
      <c r="W219" s="166">
        <f t="shared" si="36"/>
        <v>0</v>
      </c>
      <c r="X219" s="166">
        <v>0</v>
      </c>
      <c r="Y219" s="166">
        <f t="shared" si="37"/>
        <v>0</v>
      </c>
      <c r="Z219" s="166">
        <v>0</v>
      </c>
      <c r="AA219" s="167">
        <f t="shared" si="38"/>
        <v>0</v>
      </c>
      <c r="AR219" s="18" t="s">
        <v>164</v>
      </c>
      <c r="AT219" s="18" t="s">
        <v>160</v>
      </c>
      <c r="AU219" s="18" t="s">
        <v>138</v>
      </c>
      <c r="AY219" s="18" t="s">
        <v>159</v>
      </c>
      <c r="BE219" s="105">
        <f t="shared" si="39"/>
        <v>0</v>
      </c>
      <c r="BF219" s="105">
        <f t="shared" si="40"/>
        <v>0</v>
      </c>
      <c r="BG219" s="105">
        <f t="shared" si="41"/>
        <v>0</v>
      </c>
      <c r="BH219" s="105">
        <f t="shared" si="42"/>
        <v>0</v>
      </c>
      <c r="BI219" s="105">
        <f t="shared" si="43"/>
        <v>0</v>
      </c>
      <c r="BJ219" s="18" t="s">
        <v>138</v>
      </c>
      <c r="BK219" s="168">
        <f t="shared" si="44"/>
        <v>0</v>
      </c>
      <c r="BL219" s="18" t="s">
        <v>164</v>
      </c>
      <c r="BM219" s="18" t="s">
        <v>696</v>
      </c>
    </row>
    <row r="220" spans="2:65" s="1" customFormat="1" ht="25.5" customHeight="1">
      <c r="B220" s="131"/>
      <c r="C220" s="169" t="s">
        <v>555</v>
      </c>
      <c r="D220" s="169" t="s">
        <v>182</v>
      </c>
      <c r="E220" s="170" t="s">
        <v>697</v>
      </c>
      <c r="F220" s="247" t="s">
        <v>698</v>
      </c>
      <c r="G220" s="247"/>
      <c r="H220" s="247"/>
      <c r="I220" s="247"/>
      <c r="J220" s="171" t="s">
        <v>163</v>
      </c>
      <c r="K220" s="172">
        <v>6</v>
      </c>
      <c r="L220" s="248">
        <v>0</v>
      </c>
      <c r="M220" s="248"/>
      <c r="N220" s="249">
        <f t="shared" si="35"/>
        <v>0</v>
      </c>
      <c r="O220" s="246"/>
      <c r="P220" s="246"/>
      <c r="Q220" s="246"/>
      <c r="R220" s="134"/>
      <c r="T220" s="165" t="s">
        <v>5</v>
      </c>
      <c r="U220" s="43" t="s">
        <v>44</v>
      </c>
      <c r="V220" s="35"/>
      <c r="W220" s="166">
        <f t="shared" si="36"/>
        <v>0</v>
      </c>
      <c r="X220" s="166">
        <v>0</v>
      </c>
      <c r="Y220" s="166">
        <f t="shared" si="37"/>
        <v>0</v>
      </c>
      <c r="Z220" s="166">
        <v>0</v>
      </c>
      <c r="AA220" s="167">
        <f t="shared" si="38"/>
        <v>0</v>
      </c>
      <c r="AR220" s="18" t="s">
        <v>185</v>
      </c>
      <c r="AT220" s="18" t="s">
        <v>182</v>
      </c>
      <c r="AU220" s="18" t="s">
        <v>138</v>
      </c>
      <c r="AY220" s="18" t="s">
        <v>159</v>
      </c>
      <c r="BE220" s="105">
        <f t="shared" si="39"/>
        <v>0</v>
      </c>
      <c r="BF220" s="105">
        <f t="shared" si="40"/>
        <v>0</v>
      </c>
      <c r="BG220" s="105">
        <f t="shared" si="41"/>
        <v>0</v>
      </c>
      <c r="BH220" s="105">
        <f t="shared" si="42"/>
        <v>0</v>
      </c>
      <c r="BI220" s="105">
        <f t="shared" si="43"/>
        <v>0</v>
      </c>
      <c r="BJ220" s="18" t="s">
        <v>138</v>
      </c>
      <c r="BK220" s="168">
        <f t="shared" si="44"/>
        <v>0</v>
      </c>
      <c r="BL220" s="18" t="s">
        <v>164</v>
      </c>
      <c r="BM220" s="18" t="s">
        <v>699</v>
      </c>
    </row>
    <row r="221" spans="2:65" s="1" customFormat="1" ht="25.5" customHeight="1">
      <c r="B221" s="131"/>
      <c r="C221" s="160" t="s">
        <v>700</v>
      </c>
      <c r="D221" s="160" t="s">
        <v>160</v>
      </c>
      <c r="E221" s="161" t="s">
        <v>701</v>
      </c>
      <c r="F221" s="245" t="s">
        <v>702</v>
      </c>
      <c r="G221" s="245"/>
      <c r="H221" s="245"/>
      <c r="I221" s="245"/>
      <c r="J221" s="162" t="s">
        <v>163</v>
      </c>
      <c r="K221" s="163">
        <v>2</v>
      </c>
      <c r="L221" s="231">
        <v>0</v>
      </c>
      <c r="M221" s="231"/>
      <c r="N221" s="246">
        <f t="shared" si="35"/>
        <v>0</v>
      </c>
      <c r="O221" s="246"/>
      <c r="P221" s="246"/>
      <c r="Q221" s="246"/>
      <c r="R221" s="134"/>
      <c r="T221" s="165" t="s">
        <v>5</v>
      </c>
      <c r="U221" s="43" t="s">
        <v>44</v>
      </c>
      <c r="V221" s="35"/>
      <c r="W221" s="166">
        <f t="shared" si="36"/>
        <v>0</v>
      </c>
      <c r="X221" s="166">
        <v>0</v>
      </c>
      <c r="Y221" s="166">
        <f t="shared" si="37"/>
        <v>0</v>
      </c>
      <c r="Z221" s="166">
        <v>0</v>
      </c>
      <c r="AA221" s="167">
        <f t="shared" si="38"/>
        <v>0</v>
      </c>
      <c r="AR221" s="18" t="s">
        <v>164</v>
      </c>
      <c r="AT221" s="18" t="s">
        <v>160</v>
      </c>
      <c r="AU221" s="18" t="s">
        <v>138</v>
      </c>
      <c r="AY221" s="18" t="s">
        <v>159</v>
      </c>
      <c r="BE221" s="105">
        <f t="shared" si="39"/>
        <v>0</v>
      </c>
      <c r="BF221" s="105">
        <f t="shared" si="40"/>
        <v>0</v>
      </c>
      <c r="BG221" s="105">
        <f t="shared" si="41"/>
        <v>0</v>
      </c>
      <c r="BH221" s="105">
        <f t="shared" si="42"/>
        <v>0</v>
      </c>
      <c r="BI221" s="105">
        <f t="shared" si="43"/>
        <v>0</v>
      </c>
      <c r="BJ221" s="18" t="s">
        <v>138</v>
      </c>
      <c r="BK221" s="168">
        <f t="shared" si="44"/>
        <v>0</v>
      </c>
      <c r="BL221" s="18" t="s">
        <v>164</v>
      </c>
      <c r="BM221" s="18" t="s">
        <v>703</v>
      </c>
    </row>
    <row r="222" spans="2:65" s="1" customFormat="1" ht="38.25" customHeight="1">
      <c r="B222" s="131"/>
      <c r="C222" s="169" t="s">
        <v>558</v>
      </c>
      <c r="D222" s="169" t="s">
        <v>182</v>
      </c>
      <c r="E222" s="170" t="s">
        <v>704</v>
      </c>
      <c r="F222" s="247" t="s">
        <v>705</v>
      </c>
      <c r="G222" s="247"/>
      <c r="H222" s="247"/>
      <c r="I222" s="247"/>
      <c r="J222" s="171" t="s">
        <v>163</v>
      </c>
      <c r="K222" s="172">
        <v>2</v>
      </c>
      <c r="L222" s="248">
        <v>0</v>
      </c>
      <c r="M222" s="248"/>
      <c r="N222" s="249">
        <f t="shared" si="35"/>
        <v>0</v>
      </c>
      <c r="O222" s="246"/>
      <c r="P222" s="246"/>
      <c r="Q222" s="246"/>
      <c r="R222" s="134"/>
      <c r="T222" s="165" t="s">
        <v>5</v>
      </c>
      <c r="U222" s="43" t="s">
        <v>44</v>
      </c>
      <c r="V222" s="35"/>
      <c r="W222" s="166">
        <f t="shared" si="36"/>
        <v>0</v>
      </c>
      <c r="X222" s="166">
        <v>0</v>
      </c>
      <c r="Y222" s="166">
        <f t="shared" si="37"/>
        <v>0</v>
      </c>
      <c r="Z222" s="166">
        <v>0</v>
      </c>
      <c r="AA222" s="167">
        <f t="shared" si="38"/>
        <v>0</v>
      </c>
      <c r="AR222" s="18" t="s">
        <v>185</v>
      </c>
      <c r="AT222" s="18" t="s">
        <v>182</v>
      </c>
      <c r="AU222" s="18" t="s">
        <v>138</v>
      </c>
      <c r="AY222" s="18" t="s">
        <v>159</v>
      </c>
      <c r="BE222" s="105">
        <f t="shared" si="39"/>
        <v>0</v>
      </c>
      <c r="BF222" s="105">
        <f t="shared" si="40"/>
        <v>0</v>
      </c>
      <c r="BG222" s="105">
        <f t="shared" si="41"/>
        <v>0</v>
      </c>
      <c r="BH222" s="105">
        <f t="shared" si="42"/>
        <v>0</v>
      </c>
      <c r="BI222" s="105">
        <f t="shared" si="43"/>
        <v>0</v>
      </c>
      <c r="BJ222" s="18" t="s">
        <v>138</v>
      </c>
      <c r="BK222" s="168">
        <f t="shared" si="44"/>
        <v>0</v>
      </c>
      <c r="BL222" s="18" t="s">
        <v>164</v>
      </c>
      <c r="BM222" s="18" t="s">
        <v>706</v>
      </c>
    </row>
    <row r="223" spans="2:65" s="1" customFormat="1" ht="25.5" customHeight="1">
      <c r="B223" s="131"/>
      <c r="C223" s="160" t="s">
        <v>707</v>
      </c>
      <c r="D223" s="160" t="s">
        <v>160</v>
      </c>
      <c r="E223" s="161" t="s">
        <v>708</v>
      </c>
      <c r="F223" s="245" t="s">
        <v>709</v>
      </c>
      <c r="G223" s="245"/>
      <c r="H223" s="245"/>
      <c r="I223" s="245"/>
      <c r="J223" s="162" t="s">
        <v>335</v>
      </c>
      <c r="K223" s="163">
        <v>393</v>
      </c>
      <c r="L223" s="231">
        <v>0</v>
      </c>
      <c r="M223" s="231"/>
      <c r="N223" s="246">
        <f t="shared" si="35"/>
        <v>0</v>
      </c>
      <c r="O223" s="246"/>
      <c r="P223" s="246"/>
      <c r="Q223" s="246"/>
      <c r="R223" s="134"/>
      <c r="T223" s="165" t="s">
        <v>5</v>
      </c>
      <c r="U223" s="43" t="s">
        <v>44</v>
      </c>
      <c r="V223" s="35"/>
      <c r="W223" s="166">
        <f t="shared" si="36"/>
        <v>0</v>
      </c>
      <c r="X223" s="166">
        <v>0</v>
      </c>
      <c r="Y223" s="166">
        <f t="shared" si="37"/>
        <v>0</v>
      </c>
      <c r="Z223" s="166">
        <v>0</v>
      </c>
      <c r="AA223" s="167">
        <f t="shared" si="38"/>
        <v>0</v>
      </c>
      <c r="AR223" s="18" t="s">
        <v>164</v>
      </c>
      <c r="AT223" s="18" t="s">
        <v>160</v>
      </c>
      <c r="AU223" s="18" t="s">
        <v>138</v>
      </c>
      <c r="AY223" s="18" t="s">
        <v>159</v>
      </c>
      <c r="BE223" s="105">
        <f t="shared" si="39"/>
        <v>0</v>
      </c>
      <c r="BF223" s="105">
        <f t="shared" si="40"/>
        <v>0</v>
      </c>
      <c r="BG223" s="105">
        <f t="shared" si="41"/>
        <v>0</v>
      </c>
      <c r="BH223" s="105">
        <f t="shared" si="42"/>
        <v>0</v>
      </c>
      <c r="BI223" s="105">
        <f t="shared" si="43"/>
        <v>0</v>
      </c>
      <c r="BJ223" s="18" t="s">
        <v>138</v>
      </c>
      <c r="BK223" s="168">
        <f t="shared" si="44"/>
        <v>0</v>
      </c>
      <c r="BL223" s="18" t="s">
        <v>164</v>
      </c>
      <c r="BM223" s="18" t="s">
        <v>710</v>
      </c>
    </row>
    <row r="224" spans="2:65" s="1" customFormat="1" ht="25.5" customHeight="1">
      <c r="B224" s="131"/>
      <c r="C224" s="160" t="s">
        <v>561</v>
      </c>
      <c r="D224" s="160" t="s">
        <v>160</v>
      </c>
      <c r="E224" s="161" t="s">
        <v>711</v>
      </c>
      <c r="F224" s="245" t="s">
        <v>712</v>
      </c>
      <c r="G224" s="245"/>
      <c r="H224" s="245"/>
      <c r="I224" s="245"/>
      <c r="J224" s="162" t="s">
        <v>335</v>
      </c>
      <c r="K224" s="163">
        <v>393</v>
      </c>
      <c r="L224" s="231">
        <v>0</v>
      </c>
      <c r="M224" s="231"/>
      <c r="N224" s="246">
        <f t="shared" si="35"/>
        <v>0</v>
      </c>
      <c r="O224" s="246"/>
      <c r="P224" s="246"/>
      <c r="Q224" s="246"/>
      <c r="R224" s="134"/>
      <c r="T224" s="165" t="s">
        <v>5</v>
      </c>
      <c r="U224" s="43" t="s">
        <v>44</v>
      </c>
      <c r="V224" s="35"/>
      <c r="W224" s="166">
        <f t="shared" si="36"/>
        <v>0</v>
      </c>
      <c r="X224" s="166">
        <v>0</v>
      </c>
      <c r="Y224" s="166">
        <f t="shared" si="37"/>
        <v>0</v>
      </c>
      <c r="Z224" s="166">
        <v>0</v>
      </c>
      <c r="AA224" s="167">
        <f t="shared" si="38"/>
        <v>0</v>
      </c>
      <c r="AR224" s="18" t="s">
        <v>164</v>
      </c>
      <c r="AT224" s="18" t="s">
        <v>160</v>
      </c>
      <c r="AU224" s="18" t="s">
        <v>138</v>
      </c>
      <c r="AY224" s="18" t="s">
        <v>159</v>
      </c>
      <c r="BE224" s="105">
        <f t="shared" si="39"/>
        <v>0</v>
      </c>
      <c r="BF224" s="105">
        <f t="shared" si="40"/>
        <v>0</v>
      </c>
      <c r="BG224" s="105">
        <f t="shared" si="41"/>
        <v>0</v>
      </c>
      <c r="BH224" s="105">
        <f t="shared" si="42"/>
        <v>0</v>
      </c>
      <c r="BI224" s="105">
        <f t="shared" si="43"/>
        <v>0</v>
      </c>
      <c r="BJ224" s="18" t="s">
        <v>138</v>
      </c>
      <c r="BK224" s="168">
        <f t="shared" si="44"/>
        <v>0</v>
      </c>
      <c r="BL224" s="18" t="s">
        <v>164</v>
      </c>
      <c r="BM224" s="18" t="s">
        <v>713</v>
      </c>
    </row>
    <row r="225" spans="2:65" s="1" customFormat="1" ht="38.25" customHeight="1">
      <c r="B225" s="131"/>
      <c r="C225" s="160" t="s">
        <v>714</v>
      </c>
      <c r="D225" s="160" t="s">
        <v>160</v>
      </c>
      <c r="E225" s="161" t="s">
        <v>715</v>
      </c>
      <c r="F225" s="245" t="s">
        <v>716</v>
      </c>
      <c r="G225" s="245"/>
      <c r="H225" s="245"/>
      <c r="I225" s="245"/>
      <c r="J225" s="162" t="s">
        <v>222</v>
      </c>
      <c r="K225" s="163">
        <v>5.165</v>
      </c>
      <c r="L225" s="231">
        <v>0</v>
      </c>
      <c r="M225" s="231"/>
      <c r="N225" s="246">
        <f t="shared" si="35"/>
        <v>0</v>
      </c>
      <c r="O225" s="246"/>
      <c r="P225" s="246"/>
      <c r="Q225" s="246"/>
      <c r="R225" s="134"/>
      <c r="T225" s="165" t="s">
        <v>5</v>
      </c>
      <c r="U225" s="43" t="s">
        <v>44</v>
      </c>
      <c r="V225" s="35"/>
      <c r="W225" s="166">
        <f t="shared" si="36"/>
        <v>0</v>
      </c>
      <c r="X225" s="166">
        <v>0</v>
      </c>
      <c r="Y225" s="166">
        <f t="shared" si="37"/>
        <v>0</v>
      </c>
      <c r="Z225" s="166">
        <v>0</v>
      </c>
      <c r="AA225" s="167">
        <f t="shared" si="38"/>
        <v>0</v>
      </c>
      <c r="AR225" s="18" t="s">
        <v>164</v>
      </c>
      <c r="AT225" s="18" t="s">
        <v>160</v>
      </c>
      <c r="AU225" s="18" t="s">
        <v>138</v>
      </c>
      <c r="AY225" s="18" t="s">
        <v>159</v>
      </c>
      <c r="BE225" s="105">
        <f t="shared" si="39"/>
        <v>0</v>
      </c>
      <c r="BF225" s="105">
        <f t="shared" si="40"/>
        <v>0</v>
      </c>
      <c r="BG225" s="105">
        <f t="shared" si="41"/>
        <v>0</v>
      </c>
      <c r="BH225" s="105">
        <f t="shared" si="42"/>
        <v>0</v>
      </c>
      <c r="BI225" s="105">
        <f t="shared" si="43"/>
        <v>0</v>
      </c>
      <c r="BJ225" s="18" t="s">
        <v>138</v>
      </c>
      <c r="BK225" s="168">
        <f t="shared" si="44"/>
        <v>0</v>
      </c>
      <c r="BL225" s="18" t="s">
        <v>164</v>
      </c>
      <c r="BM225" s="18" t="s">
        <v>717</v>
      </c>
    </row>
    <row r="226" spans="2:65" s="1" customFormat="1" ht="25.5" customHeight="1">
      <c r="B226" s="131"/>
      <c r="C226" s="160" t="s">
        <v>564</v>
      </c>
      <c r="D226" s="160" t="s">
        <v>160</v>
      </c>
      <c r="E226" s="161" t="s">
        <v>718</v>
      </c>
      <c r="F226" s="245" t="s">
        <v>719</v>
      </c>
      <c r="G226" s="245"/>
      <c r="H226" s="245"/>
      <c r="I226" s="245"/>
      <c r="J226" s="162" t="s">
        <v>335</v>
      </c>
      <c r="K226" s="163">
        <v>393</v>
      </c>
      <c r="L226" s="231">
        <v>0</v>
      </c>
      <c r="M226" s="231"/>
      <c r="N226" s="246">
        <f t="shared" si="35"/>
        <v>0</v>
      </c>
      <c r="O226" s="246"/>
      <c r="P226" s="246"/>
      <c r="Q226" s="246"/>
      <c r="R226" s="134"/>
      <c r="T226" s="165" t="s">
        <v>5</v>
      </c>
      <c r="U226" s="43" t="s">
        <v>44</v>
      </c>
      <c r="V226" s="35"/>
      <c r="W226" s="166">
        <f t="shared" si="36"/>
        <v>0</v>
      </c>
      <c r="X226" s="166">
        <v>0</v>
      </c>
      <c r="Y226" s="166">
        <f t="shared" si="37"/>
        <v>0</v>
      </c>
      <c r="Z226" s="166">
        <v>0</v>
      </c>
      <c r="AA226" s="167">
        <f t="shared" si="38"/>
        <v>0</v>
      </c>
      <c r="AR226" s="18" t="s">
        <v>164</v>
      </c>
      <c r="AT226" s="18" t="s">
        <v>160</v>
      </c>
      <c r="AU226" s="18" t="s">
        <v>138</v>
      </c>
      <c r="AY226" s="18" t="s">
        <v>159</v>
      </c>
      <c r="BE226" s="105">
        <f t="shared" si="39"/>
        <v>0</v>
      </c>
      <c r="BF226" s="105">
        <f t="shared" si="40"/>
        <v>0</v>
      </c>
      <c r="BG226" s="105">
        <f t="shared" si="41"/>
        <v>0</v>
      </c>
      <c r="BH226" s="105">
        <f t="shared" si="42"/>
        <v>0</v>
      </c>
      <c r="BI226" s="105">
        <f t="shared" si="43"/>
        <v>0</v>
      </c>
      <c r="BJ226" s="18" t="s">
        <v>138</v>
      </c>
      <c r="BK226" s="168">
        <f t="shared" si="44"/>
        <v>0</v>
      </c>
      <c r="BL226" s="18" t="s">
        <v>164</v>
      </c>
      <c r="BM226" s="18" t="s">
        <v>720</v>
      </c>
    </row>
    <row r="227" spans="2:65" s="1" customFormat="1" ht="25.5" customHeight="1">
      <c r="B227" s="131"/>
      <c r="C227" s="160" t="s">
        <v>721</v>
      </c>
      <c r="D227" s="160" t="s">
        <v>160</v>
      </c>
      <c r="E227" s="161" t="s">
        <v>722</v>
      </c>
      <c r="F227" s="245" t="s">
        <v>723</v>
      </c>
      <c r="G227" s="245"/>
      <c r="H227" s="245"/>
      <c r="I227" s="245"/>
      <c r="J227" s="162" t="s">
        <v>222</v>
      </c>
      <c r="K227" s="163">
        <v>0.188</v>
      </c>
      <c r="L227" s="231">
        <v>0</v>
      </c>
      <c r="M227" s="231"/>
      <c r="N227" s="246">
        <f t="shared" si="35"/>
        <v>0</v>
      </c>
      <c r="O227" s="246"/>
      <c r="P227" s="246"/>
      <c r="Q227" s="246"/>
      <c r="R227" s="134"/>
      <c r="T227" s="165" t="s">
        <v>5</v>
      </c>
      <c r="U227" s="43" t="s">
        <v>44</v>
      </c>
      <c r="V227" s="35"/>
      <c r="W227" s="166">
        <f t="shared" si="36"/>
        <v>0</v>
      </c>
      <c r="X227" s="166">
        <v>0</v>
      </c>
      <c r="Y227" s="166">
        <f t="shared" si="37"/>
        <v>0</v>
      </c>
      <c r="Z227" s="166">
        <v>0</v>
      </c>
      <c r="AA227" s="167">
        <f t="shared" si="38"/>
        <v>0</v>
      </c>
      <c r="AR227" s="18" t="s">
        <v>164</v>
      </c>
      <c r="AT227" s="18" t="s">
        <v>160</v>
      </c>
      <c r="AU227" s="18" t="s">
        <v>138</v>
      </c>
      <c r="AY227" s="18" t="s">
        <v>159</v>
      </c>
      <c r="BE227" s="105">
        <f t="shared" si="39"/>
        <v>0</v>
      </c>
      <c r="BF227" s="105">
        <f t="shared" si="40"/>
        <v>0</v>
      </c>
      <c r="BG227" s="105">
        <f t="shared" si="41"/>
        <v>0</v>
      </c>
      <c r="BH227" s="105">
        <f t="shared" si="42"/>
        <v>0</v>
      </c>
      <c r="BI227" s="105">
        <f t="shared" si="43"/>
        <v>0</v>
      </c>
      <c r="BJ227" s="18" t="s">
        <v>138</v>
      </c>
      <c r="BK227" s="168">
        <f t="shared" si="44"/>
        <v>0</v>
      </c>
      <c r="BL227" s="18" t="s">
        <v>164</v>
      </c>
      <c r="BM227" s="18" t="s">
        <v>724</v>
      </c>
    </row>
    <row r="228" spans="2:65" s="9" customFormat="1" ht="29.85" customHeight="1">
      <c r="B228" s="149"/>
      <c r="C228" s="150"/>
      <c r="D228" s="159" t="s">
        <v>462</v>
      </c>
      <c r="E228" s="159"/>
      <c r="F228" s="159"/>
      <c r="G228" s="159"/>
      <c r="H228" s="159"/>
      <c r="I228" s="159"/>
      <c r="J228" s="159"/>
      <c r="K228" s="159"/>
      <c r="L228" s="159"/>
      <c r="M228" s="159"/>
      <c r="N228" s="239">
        <f>BK228</f>
        <v>0</v>
      </c>
      <c r="O228" s="240"/>
      <c r="P228" s="240"/>
      <c r="Q228" s="240"/>
      <c r="R228" s="152"/>
      <c r="T228" s="153"/>
      <c r="U228" s="150"/>
      <c r="V228" s="150"/>
      <c r="W228" s="154">
        <f>SUM(W229:W294)</f>
        <v>0</v>
      </c>
      <c r="X228" s="150"/>
      <c r="Y228" s="154">
        <f>SUM(Y229:Y294)</f>
        <v>0</v>
      </c>
      <c r="Z228" s="150"/>
      <c r="AA228" s="155">
        <f>SUM(AA229:AA294)</f>
        <v>0</v>
      </c>
      <c r="AR228" s="156" t="s">
        <v>85</v>
      </c>
      <c r="AT228" s="157" t="s">
        <v>76</v>
      </c>
      <c r="AU228" s="157" t="s">
        <v>85</v>
      </c>
      <c r="AY228" s="156" t="s">
        <v>159</v>
      </c>
      <c r="BK228" s="158">
        <f>SUM(BK229:BK294)</f>
        <v>0</v>
      </c>
    </row>
    <row r="229" spans="2:65" s="1" customFormat="1" ht="25.5" customHeight="1">
      <c r="B229" s="131"/>
      <c r="C229" s="160" t="s">
        <v>567</v>
      </c>
      <c r="D229" s="160" t="s">
        <v>160</v>
      </c>
      <c r="E229" s="161" t="s">
        <v>725</v>
      </c>
      <c r="F229" s="245" t="s">
        <v>726</v>
      </c>
      <c r="G229" s="245"/>
      <c r="H229" s="245"/>
      <c r="I229" s="245"/>
      <c r="J229" s="162" t="s">
        <v>163</v>
      </c>
      <c r="K229" s="163">
        <v>56</v>
      </c>
      <c r="L229" s="231">
        <v>0</v>
      </c>
      <c r="M229" s="231"/>
      <c r="N229" s="246">
        <f t="shared" ref="N229:N260" si="45">ROUND(L229*K229,3)</f>
        <v>0</v>
      </c>
      <c r="O229" s="246"/>
      <c r="P229" s="246"/>
      <c r="Q229" s="246"/>
      <c r="R229" s="134"/>
      <c r="T229" s="165" t="s">
        <v>5</v>
      </c>
      <c r="U229" s="43" t="s">
        <v>44</v>
      </c>
      <c r="V229" s="35"/>
      <c r="W229" s="166">
        <f t="shared" ref="W229:W260" si="46">V229*K229</f>
        <v>0</v>
      </c>
      <c r="X229" s="166">
        <v>0</v>
      </c>
      <c r="Y229" s="166">
        <f t="shared" ref="Y229:Y260" si="47">X229*K229</f>
        <v>0</v>
      </c>
      <c r="Z229" s="166">
        <v>0</v>
      </c>
      <c r="AA229" s="167">
        <f t="shared" ref="AA229:AA260" si="48">Z229*K229</f>
        <v>0</v>
      </c>
      <c r="AR229" s="18" t="s">
        <v>164</v>
      </c>
      <c r="AT229" s="18" t="s">
        <v>160</v>
      </c>
      <c r="AU229" s="18" t="s">
        <v>138</v>
      </c>
      <c r="AY229" s="18" t="s">
        <v>159</v>
      </c>
      <c r="BE229" s="105">
        <f t="shared" ref="BE229:BE260" si="49">IF(U229="základná",N229,0)</f>
        <v>0</v>
      </c>
      <c r="BF229" s="105">
        <f t="shared" ref="BF229:BF260" si="50">IF(U229="znížená",N229,0)</f>
        <v>0</v>
      </c>
      <c r="BG229" s="105">
        <f t="shared" ref="BG229:BG260" si="51">IF(U229="zákl. prenesená",N229,0)</f>
        <v>0</v>
      </c>
      <c r="BH229" s="105">
        <f t="shared" ref="BH229:BH260" si="52">IF(U229="zníž. prenesená",N229,0)</f>
        <v>0</v>
      </c>
      <c r="BI229" s="105">
        <f t="shared" ref="BI229:BI260" si="53">IF(U229="nulová",N229,0)</f>
        <v>0</v>
      </c>
      <c r="BJ229" s="18" t="s">
        <v>138</v>
      </c>
      <c r="BK229" s="168">
        <f t="shared" ref="BK229:BK260" si="54">ROUND(L229*K229,3)</f>
        <v>0</v>
      </c>
      <c r="BL229" s="18" t="s">
        <v>164</v>
      </c>
      <c r="BM229" s="18" t="s">
        <v>727</v>
      </c>
    </row>
    <row r="230" spans="2:65" s="1" customFormat="1" ht="16.5" customHeight="1">
      <c r="B230" s="131"/>
      <c r="C230" s="169" t="s">
        <v>728</v>
      </c>
      <c r="D230" s="169" t="s">
        <v>182</v>
      </c>
      <c r="E230" s="170" t="s">
        <v>729</v>
      </c>
      <c r="F230" s="247" t="s">
        <v>730</v>
      </c>
      <c r="G230" s="247"/>
      <c r="H230" s="247"/>
      <c r="I230" s="247"/>
      <c r="J230" s="171" t="s">
        <v>163</v>
      </c>
      <c r="K230" s="172">
        <v>56</v>
      </c>
      <c r="L230" s="248">
        <v>0</v>
      </c>
      <c r="M230" s="248"/>
      <c r="N230" s="249">
        <f t="shared" si="45"/>
        <v>0</v>
      </c>
      <c r="O230" s="246"/>
      <c r="P230" s="246"/>
      <c r="Q230" s="246"/>
      <c r="R230" s="134"/>
      <c r="T230" s="165" t="s">
        <v>5</v>
      </c>
      <c r="U230" s="43" t="s">
        <v>44</v>
      </c>
      <c r="V230" s="35"/>
      <c r="W230" s="166">
        <f t="shared" si="46"/>
        <v>0</v>
      </c>
      <c r="X230" s="166">
        <v>0</v>
      </c>
      <c r="Y230" s="166">
        <f t="shared" si="47"/>
        <v>0</v>
      </c>
      <c r="Z230" s="166">
        <v>0</v>
      </c>
      <c r="AA230" s="167">
        <f t="shared" si="48"/>
        <v>0</v>
      </c>
      <c r="AR230" s="18" t="s">
        <v>185</v>
      </c>
      <c r="AT230" s="18" t="s">
        <v>182</v>
      </c>
      <c r="AU230" s="18" t="s">
        <v>138</v>
      </c>
      <c r="AY230" s="18" t="s">
        <v>159</v>
      </c>
      <c r="BE230" s="105">
        <f t="shared" si="49"/>
        <v>0</v>
      </c>
      <c r="BF230" s="105">
        <f t="shared" si="50"/>
        <v>0</v>
      </c>
      <c r="BG230" s="105">
        <f t="shared" si="51"/>
        <v>0</v>
      </c>
      <c r="BH230" s="105">
        <f t="shared" si="52"/>
        <v>0</v>
      </c>
      <c r="BI230" s="105">
        <f t="shared" si="53"/>
        <v>0</v>
      </c>
      <c r="BJ230" s="18" t="s">
        <v>138</v>
      </c>
      <c r="BK230" s="168">
        <f t="shared" si="54"/>
        <v>0</v>
      </c>
      <c r="BL230" s="18" t="s">
        <v>164</v>
      </c>
      <c r="BM230" s="18" t="s">
        <v>731</v>
      </c>
    </row>
    <row r="231" spans="2:65" s="1" customFormat="1" ht="38.25" customHeight="1">
      <c r="B231" s="131"/>
      <c r="C231" s="160" t="s">
        <v>570</v>
      </c>
      <c r="D231" s="160" t="s">
        <v>160</v>
      </c>
      <c r="E231" s="161" t="s">
        <v>732</v>
      </c>
      <c r="F231" s="245" t="s">
        <v>733</v>
      </c>
      <c r="G231" s="245"/>
      <c r="H231" s="245"/>
      <c r="I231" s="245"/>
      <c r="J231" s="162" t="s">
        <v>734</v>
      </c>
      <c r="K231" s="163">
        <v>39</v>
      </c>
      <c r="L231" s="231">
        <v>0</v>
      </c>
      <c r="M231" s="231"/>
      <c r="N231" s="246">
        <f t="shared" si="45"/>
        <v>0</v>
      </c>
      <c r="O231" s="246"/>
      <c r="P231" s="246"/>
      <c r="Q231" s="246"/>
      <c r="R231" s="134"/>
      <c r="T231" s="165" t="s">
        <v>5</v>
      </c>
      <c r="U231" s="43" t="s">
        <v>44</v>
      </c>
      <c r="V231" s="35"/>
      <c r="W231" s="166">
        <f t="shared" si="46"/>
        <v>0</v>
      </c>
      <c r="X231" s="166">
        <v>0</v>
      </c>
      <c r="Y231" s="166">
        <f t="shared" si="47"/>
        <v>0</v>
      </c>
      <c r="Z231" s="166">
        <v>0</v>
      </c>
      <c r="AA231" s="167">
        <f t="shared" si="48"/>
        <v>0</v>
      </c>
      <c r="AR231" s="18" t="s">
        <v>164</v>
      </c>
      <c r="AT231" s="18" t="s">
        <v>160</v>
      </c>
      <c r="AU231" s="18" t="s">
        <v>138</v>
      </c>
      <c r="AY231" s="18" t="s">
        <v>159</v>
      </c>
      <c r="BE231" s="105">
        <f t="shared" si="49"/>
        <v>0</v>
      </c>
      <c r="BF231" s="105">
        <f t="shared" si="50"/>
        <v>0</v>
      </c>
      <c r="BG231" s="105">
        <f t="shared" si="51"/>
        <v>0</v>
      </c>
      <c r="BH231" s="105">
        <f t="shared" si="52"/>
        <v>0</v>
      </c>
      <c r="BI231" s="105">
        <f t="shared" si="53"/>
        <v>0</v>
      </c>
      <c r="BJ231" s="18" t="s">
        <v>138</v>
      </c>
      <c r="BK231" s="168">
        <f t="shared" si="54"/>
        <v>0</v>
      </c>
      <c r="BL231" s="18" t="s">
        <v>164</v>
      </c>
      <c r="BM231" s="18" t="s">
        <v>735</v>
      </c>
    </row>
    <row r="232" spans="2:65" s="1" customFormat="1" ht="16.5" customHeight="1">
      <c r="B232" s="131"/>
      <c r="C232" s="160" t="s">
        <v>736</v>
      </c>
      <c r="D232" s="160" t="s">
        <v>160</v>
      </c>
      <c r="E232" s="161" t="s">
        <v>737</v>
      </c>
      <c r="F232" s="245" t="s">
        <v>738</v>
      </c>
      <c r="G232" s="245"/>
      <c r="H232" s="245"/>
      <c r="I232" s="245"/>
      <c r="J232" s="162" t="s">
        <v>163</v>
      </c>
      <c r="K232" s="163">
        <v>34</v>
      </c>
      <c r="L232" s="231">
        <v>0</v>
      </c>
      <c r="M232" s="231"/>
      <c r="N232" s="246">
        <f t="shared" si="45"/>
        <v>0</v>
      </c>
      <c r="O232" s="246"/>
      <c r="P232" s="246"/>
      <c r="Q232" s="246"/>
      <c r="R232" s="134"/>
      <c r="T232" s="165" t="s">
        <v>5</v>
      </c>
      <c r="U232" s="43" t="s">
        <v>44</v>
      </c>
      <c r="V232" s="35"/>
      <c r="W232" s="166">
        <f t="shared" si="46"/>
        <v>0</v>
      </c>
      <c r="X232" s="166">
        <v>0</v>
      </c>
      <c r="Y232" s="166">
        <f t="shared" si="47"/>
        <v>0</v>
      </c>
      <c r="Z232" s="166">
        <v>0</v>
      </c>
      <c r="AA232" s="167">
        <f t="shared" si="48"/>
        <v>0</v>
      </c>
      <c r="AR232" s="18" t="s">
        <v>164</v>
      </c>
      <c r="AT232" s="18" t="s">
        <v>160</v>
      </c>
      <c r="AU232" s="18" t="s">
        <v>138</v>
      </c>
      <c r="AY232" s="18" t="s">
        <v>159</v>
      </c>
      <c r="BE232" s="105">
        <f t="shared" si="49"/>
        <v>0</v>
      </c>
      <c r="BF232" s="105">
        <f t="shared" si="50"/>
        <v>0</v>
      </c>
      <c r="BG232" s="105">
        <f t="shared" si="51"/>
        <v>0</v>
      </c>
      <c r="BH232" s="105">
        <f t="shared" si="52"/>
        <v>0</v>
      </c>
      <c r="BI232" s="105">
        <f t="shared" si="53"/>
        <v>0</v>
      </c>
      <c r="BJ232" s="18" t="s">
        <v>138</v>
      </c>
      <c r="BK232" s="168">
        <f t="shared" si="54"/>
        <v>0</v>
      </c>
      <c r="BL232" s="18" t="s">
        <v>164</v>
      </c>
      <c r="BM232" s="18" t="s">
        <v>739</v>
      </c>
    </row>
    <row r="233" spans="2:65" s="1" customFormat="1" ht="38.25" customHeight="1">
      <c r="B233" s="131"/>
      <c r="C233" s="169" t="s">
        <v>573</v>
      </c>
      <c r="D233" s="169" t="s">
        <v>182</v>
      </c>
      <c r="E233" s="170" t="s">
        <v>740</v>
      </c>
      <c r="F233" s="247" t="s">
        <v>741</v>
      </c>
      <c r="G233" s="247"/>
      <c r="H233" s="247"/>
      <c r="I233" s="247"/>
      <c r="J233" s="171" t="s">
        <v>163</v>
      </c>
      <c r="K233" s="172">
        <v>34</v>
      </c>
      <c r="L233" s="248">
        <v>0</v>
      </c>
      <c r="M233" s="248"/>
      <c r="N233" s="249">
        <f t="shared" si="45"/>
        <v>0</v>
      </c>
      <c r="O233" s="246"/>
      <c r="P233" s="246"/>
      <c r="Q233" s="246"/>
      <c r="R233" s="134"/>
      <c r="T233" s="165" t="s">
        <v>5</v>
      </c>
      <c r="U233" s="43" t="s">
        <v>44</v>
      </c>
      <c r="V233" s="35"/>
      <c r="W233" s="166">
        <f t="shared" si="46"/>
        <v>0</v>
      </c>
      <c r="X233" s="166">
        <v>0</v>
      </c>
      <c r="Y233" s="166">
        <f t="shared" si="47"/>
        <v>0</v>
      </c>
      <c r="Z233" s="166">
        <v>0</v>
      </c>
      <c r="AA233" s="167">
        <f t="shared" si="48"/>
        <v>0</v>
      </c>
      <c r="AR233" s="18" t="s">
        <v>185</v>
      </c>
      <c r="AT233" s="18" t="s">
        <v>182</v>
      </c>
      <c r="AU233" s="18" t="s">
        <v>138</v>
      </c>
      <c r="AY233" s="18" t="s">
        <v>159</v>
      </c>
      <c r="BE233" s="105">
        <f t="shared" si="49"/>
        <v>0</v>
      </c>
      <c r="BF233" s="105">
        <f t="shared" si="50"/>
        <v>0</v>
      </c>
      <c r="BG233" s="105">
        <f t="shared" si="51"/>
        <v>0</v>
      </c>
      <c r="BH233" s="105">
        <f t="shared" si="52"/>
        <v>0</v>
      </c>
      <c r="BI233" s="105">
        <f t="shared" si="53"/>
        <v>0</v>
      </c>
      <c r="BJ233" s="18" t="s">
        <v>138</v>
      </c>
      <c r="BK233" s="168">
        <f t="shared" si="54"/>
        <v>0</v>
      </c>
      <c r="BL233" s="18" t="s">
        <v>164</v>
      </c>
      <c r="BM233" s="18" t="s">
        <v>742</v>
      </c>
    </row>
    <row r="234" spans="2:65" s="1" customFormat="1" ht="38.25" customHeight="1">
      <c r="B234" s="131"/>
      <c r="C234" s="160" t="s">
        <v>743</v>
      </c>
      <c r="D234" s="160" t="s">
        <v>160</v>
      </c>
      <c r="E234" s="161" t="s">
        <v>744</v>
      </c>
      <c r="F234" s="245" t="s">
        <v>745</v>
      </c>
      <c r="G234" s="245"/>
      <c r="H234" s="245"/>
      <c r="I234" s="245"/>
      <c r="J234" s="162" t="s">
        <v>734</v>
      </c>
      <c r="K234" s="163">
        <v>34</v>
      </c>
      <c r="L234" s="231">
        <v>0</v>
      </c>
      <c r="M234" s="231"/>
      <c r="N234" s="246">
        <f t="shared" si="45"/>
        <v>0</v>
      </c>
      <c r="O234" s="246"/>
      <c r="P234" s="246"/>
      <c r="Q234" s="246"/>
      <c r="R234" s="134"/>
      <c r="T234" s="165" t="s">
        <v>5</v>
      </c>
      <c r="U234" s="43" t="s">
        <v>44</v>
      </c>
      <c r="V234" s="35"/>
      <c r="W234" s="166">
        <f t="shared" si="46"/>
        <v>0</v>
      </c>
      <c r="X234" s="166">
        <v>0</v>
      </c>
      <c r="Y234" s="166">
        <f t="shared" si="47"/>
        <v>0</v>
      </c>
      <c r="Z234" s="166">
        <v>0</v>
      </c>
      <c r="AA234" s="167">
        <f t="shared" si="48"/>
        <v>0</v>
      </c>
      <c r="AR234" s="18" t="s">
        <v>164</v>
      </c>
      <c r="AT234" s="18" t="s">
        <v>160</v>
      </c>
      <c r="AU234" s="18" t="s">
        <v>138</v>
      </c>
      <c r="AY234" s="18" t="s">
        <v>159</v>
      </c>
      <c r="BE234" s="105">
        <f t="shared" si="49"/>
        <v>0</v>
      </c>
      <c r="BF234" s="105">
        <f t="shared" si="50"/>
        <v>0</v>
      </c>
      <c r="BG234" s="105">
        <f t="shared" si="51"/>
        <v>0</v>
      </c>
      <c r="BH234" s="105">
        <f t="shared" si="52"/>
        <v>0</v>
      </c>
      <c r="BI234" s="105">
        <f t="shared" si="53"/>
        <v>0</v>
      </c>
      <c r="BJ234" s="18" t="s">
        <v>138</v>
      </c>
      <c r="BK234" s="168">
        <f t="shared" si="54"/>
        <v>0</v>
      </c>
      <c r="BL234" s="18" t="s">
        <v>164</v>
      </c>
      <c r="BM234" s="18" t="s">
        <v>746</v>
      </c>
    </row>
    <row r="235" spans="2:65" s="1" customFormat="1" ht="38.25" customHeight="1">
      <c r="B235" s="131"/>
      <c r="C235" s="169" t="s">
        <v>577</v>
      </c>
      <c r="D235" s="169" t="s">
        <v>182</v>
      </c>
      <c r="E235" s="170" t="s">
        <v>747</v>
      </c>
      <c r="F235" s="247" t="s">
        <v>748</v>
      </c>
      <c r="G235" s="247"/>
      <c r="H235" s="247"/>
      <c r="I235" s="247"/>
      <c r="J235" s="171" t="s">
        <v>163</v>
      </c>
      <c r="K235" s="172">
        <v>34</v>
      </c>
      <c r="L235" s="248">
        <v>0</v>
      </c>
      <c r="M235" s="248"/>
      <c r="N235" s="249">
        <f t="shared" si="45"/>
        <v>0</v>
      </c>
      <c r="O235" s="246"/>
      <c r="P235" s="246"/>
      <c r="Q235" s="246"/>
      <c r="R235" s="134"/>
      <c r="T235" s="165" t="s">
        <v>5</v>
      </c>
      <c r="U235" s="43" t="s">
        <v>44</v>
      </c>
      <c r="V235" s="35"/>
      <c r="W235" s="166">
        <f t="shared" si="46"/>
        <v>0</v>
      </c>
      <c r="X235" s="166">
        <v>0</v>
      </c>
      <c r="Y235" s="166">
        <f t="shared" si="47"/>
        <v>0</v>
      </c>
      <c r="Z235" s="166">
        <v>0</v>
      </c>
      <c r="AA235" s="167">
        <f t="shared" si="48"/>
        <v>0</v>
      </c>
      <c r="AR235" s="18" t="s">
        <v>185</v>
      </c>
      <c r="AT235" s="18" t="s">
        <v>182</v>
      </c>
      <c r="AU235" s="18" t="s">
        <v>138</v>
      </c>
      <c r="AY235" s="18" t="s">
        <v>159</v>
      </c>
      <c r="BE235" s="105">
        <f t="shared" si="49"/>
        <v>0</v>
      </c>
      <c r="BF235" s="105">
        <f t="shared" si="50"/>
        <v>0</v>
      </c>
      <c r="BG235" s="105">
        <f t="shared" si="51"/>
        <v>0</v>
      </c>
      <c r="BH235" s="105">
        <f t="shared" si="52"/>
        <v>0</v>
      </c>
      <c r="BI235" s="105">
        <f t="shared" si="53"/>
        <v>0</v>
      </c>
      <c r="BJ235" s="18" t="s">
        <v>138</v>
      </c>
      <c r="BK235" s="168">
        <f t="shared" si="54"/>
        <v>0</v>
      </c>
      <c r="BL235" s="18" t="s">
        <v>164</v>
      </c>
      <c r="BM235" s="18" t="s">
        <v>749</v>
      </c>
    </row>
    <row r="236" spans="2:65" s="1" customFormat="1" ht="16.5" customHeight="1">
      <c r="B236" s="131"/>
      <c r="C236" s="160" t="s">
        <v>750</v>
      </c>
      <c r="D236" s="160" t="s">
        <v>160</v>
      </c>
      <c r="E236" s="161" t="s">
        <v>751</v>
      </c>
      <c r="F236" s="245" t="s">
        <v>752</v>
      </c>
      <c r="G236" s="245"/>
      <c r="H236" s="245"/>
      <c r="I236" s="245"/>
      <c r="J236" s="162" t="s">
        <v>163</v>
      </c>
      <c r="K236" s="163">
        <v>34</v>
      </c>
      <c r="L236" s="231">
        <v>0</v>
      </c>
      <c r="M236" s="231"/>
      <c r="N236" s="246">
        <f t="shared" si="45"/>
        <v>0</v>
      </c>
      <c r="O236" s="246"/>
      <c r="P236" s="246"/>
      <c r="Q236" s="246"/>
      <c r="R236" s="134"/>
      <c r="T236" s="165" t="s">
        <v>5</v>
      </c>
      <c r="U236" s="43" t="s">
        <v>44</v>
      </c>
      <c r="V236" s="35"/>
      <c r="W236" s="166">
        <f t="shared" si="46"/>
        <v>0</v>
      </c>
      <c r="X236" s="166">
        <v>0</v>
      </c>
      <c r="Y236" s="166">
        <f t="shared" si="47"/>
        <v>0</v>
      </c>
      <c r="Z236" s="166">
        <v>0</v>
      </c>
      <c r="AA236" s="167">
        <f t="shared" si="48"/>
        <v>0</v>
      </c>
      <c r="AR236" s="18" t="s">
        <v>164</v>
      </c>
      <c r="AT236" s="18" t="s">
        <v>160</v>
      </c>
      <c r="AU236" s="18" t="s">
        <v>138</v>
      </c>
      <c r="AY236" s="18" t="s">
        <v>159</v>
      </c>
      <c r="BE236" s="105">
        <f t="shared" si="49"/>
        <v>0</v>
      </c>
      <c r="BF236" s="105">
        <f t="shared" si="50"/>
        <v>0</v>
      </c>
      <c r="BG236" s="105">
        <f t="shared" si="51"/>
        <v>0</v>
      </c>
      <c r="BH236" s="105">
        <f t="shared" si="52"/>
        <v>0</v>
      </c>
      <c r="BI236" s="105">
        <f t="shared" si="53"/>
        <v>0</v>
      </c>
      <c r="BJ236" s="18" t="s">
        <v>138</v>
      </c>
      <c r="BK236" s="168">
        <f t="shared" si="54"/>
        <v>0</v>
      </c>
      <c r="BL236" s="18" t="s">
        <v>164</v>
      </c>
      <c r="BM236" s="18" t="s">
        <v>753</v>
      </c>
    </row>
    <row r="237" spans="2:65" s="1" customFormat="1" ht="38.25" customHeight="1">
      <c r="B237" s="131"/>
      <c r="C237" s="169" t="s">
        <v>580</v>
      </c>
      <c r="D237" s="169" t="s">
        <v>182</v>
      </c>
      <c r="E237" s="170" t="s">
        <v>754</v>
      </c>
      <c r="F237" s="247" t="s">
        <v>755</v>
      </c>
      <c r="G237" s="247"/>
      <c r="H237" s="247"/>
      <c r="I237" s="247"/>
      <c r="J237" s="171" t="s">
        <v>163</v>
      </c>
      <c r="K237" s="172">
        <v>34</v>
      </c>
      <c r="L237" s="248">
        <v>0</v>
      </c>
      <c r="M237" s="248"/>
      <c r="N237" s="249">
        <f t="shared" si="45"/>
        <v>0</v>
      </c>
      <c r="O237" s="246"/>
      <c r="P237" s="246"/>
      <c r="Q237" s="246"/>
      <c r="R237" s="134"/>
      <c r="T237" s="165" t="s">
        <v>5</v>
      </c>
      <c r="U237" s="43" t="s">
        <v>44</v>
      </c>
      <c r="V237" s="35"/>
      <c r="W237" s="166">
        <f t="shared" si="46"/>
        <v>0</v>
      </c>
      <c r="X237" s="166">
        <v>0</v>
      </c>
      <c r="Y237" s="166">
        <f t="shared" si="47"/>
        <v>0</v>
      </c>
      <c r="Z237" s="166">
        <v>0</v>
      </c>
      <c r="AA237" s="167">
        <f t="shared" si="48"/>
        <v>0</v>
      </c>
      <c r="AR237" s="18" t="s">
        <v>185</v>
      </c>
      <c r="AT237" s="18" t="s">
        <v>182</v>
      </c>
      <c r="AU237" s="18" t="s">
        <v>138</v>
      </c>
      <c r="AY237" s="18" t="s">
        <v>159</v>
      </c>
      <c r="BE237" s="105">
        <f t="shared" si="49"/>
        <v>0</v>
      </c>
      <c r="BF237" s="105">
        <f t="shared" si="50"/>
        <v>0</v>
      </c>
      <c r="BG237" s="105">
        <f t="shared" si="51"/>
        <v>0</v>
      </c>
      <c r="BH237" s="105">
        <f t="shared" si="52"/>
        <v>0</v>
      </c>
      <c r="BI237" s="105">
        <f t="shared" si="53"/>
        <v>0</v>
      </c>
      <c r="BJ237" s="18" t="s">
        <v>138</v>
      </c>
      <c r="BK237" s="168">
        <f t="shared" si="54"/>
        <v>0</v>
      </c>
      <c r="BL237" s="18" t="s">
        <v>164</v>
      </c>
      <c r="BM237" s="18" t="s">
        <v>756</v>
      </c>
    </row>
    <row r="238" spans="2:65" s="1" customFormat="1" ht="25.5" customHeight="1">
      <c r="B238" s="131"/>
      <c r="C238" s="160" t="s">
        <v>757</v>
      </c>
      <c r="D238" s="160" t="s">
        <v>160</v>
      </c>
      <c r="E238" s="161" t="s">
        <v>758</v>
      </c>
      <c r="F238" s="245" t="s">
        <v>759</v>
      </c>
      <c r="G238" s="245"/>
      <c r="H238" s="245"/>
      <c r="I238" s="245"/>
      <c r="J238" s="162" t="s">
        <v>734</v>
      </c>
      <c r="K238" s="163">
        <v>13</v>
      </c>
      <c r="L238" s="231">
        <v>0</v>
      </c>
      <c r="M238" s="231"/>
      <c r="N238" s="246">
        <f t="shared" si="45"/>
        <v>0</v>
      </c>
      <c r="O238" s="246"/>
      <c r="P238" s="246"/>
      <c r="Q238" s="246"/>
      <c r="R238" s="134"/>
      <c r="T238" s="165" t="s">
        <v>5</v>
      </c>
      <c r="U238" s="43" t="s">
        <v>44</v>
      </c>
      <c r="V238" s="35"/>
      <c r="W238" s="166">
        <f t="shared" si="46"/>
        <v>0</v>
      </c>
      <c r="X238" s="166">
        <v>0</v>
      </c>
      <c r="Y238" s="166">
        <f t="shared" si="47"/>
        <v>0</v>
      </c>
      <c r="Z238" s="166">
        <v>0</v>
      </c>
      <c r="AA238" s="167">
        <f t="shared" si="48"/>
        <v>0</v>
      </c>
      <c r="AR238" s="18" t="s">
        <v>164</v>
      </c>
      <c r="AT238" s="18" t="s">
        <v>160</v>
      </c>
      <c r="AU238" s="18" t="s">
        <v>138</v>
      </c>
      <c r="AY238" s="18" t="s">
        <v>159</v>
      </c>
      <c r="BE238" s="105">
        <f t="shared" si="49"/>
        <v>0</v>
      </c>
      <c r="BF238" s="105">
        <f t="shared" si="50"/>
        <v>0</v>
      </c>
      <c r="BG238" s="105">
        <f t="shared" si="51"/>
        <v>0</v>
      </c>
      <c r="BH238" s="105">
        <f t="shared" si="52"/>
        <v>0</v>
      </c>
      <c r="BI238" s="105">
        <f t="shared" si="53"/>
        <v>0</v>
      </c>
      <c r="BJ238" s="18" t="s">
        <v>138</v>
      </c>
      <c r="BK238" s="168">
        <f t="shared" si="54"/>
        <v>0</v>
      </c>
      <c r="BL238" s="18" t="s">
        <v>164</v>
      </c>
      <c r="BM238" s="18" t="s">
        <v>760</v>
      </c>
    </row>
    <row r="239" spans="2:65" s="1" customFormat="1" ht="38.25" customHeight="1">
      <c r="B239" s="131"/>
      <c r="C239" s="169" t="s">
        <v>584</v>
      </c>
      <c r="D239" s="169" t="s">
        <v>182</v>
      </c>
      <c r="E239" s="170" t="s">
        <v>761</v>
      </c>
      <c r="F239" s="247" t="s">
        <v>762</v>
      </c>
      <c r="G239" s="247"/>
      <c r="H239" s="247"/>
      <c r="I239" s="247"/>
      <c r="J239" s="171" t="s">
        <v>163</v>
      </c>
      <c r="K239" s="172">
        <v>13</v>
      </c>
      <c r="L239" s="248">
        <v>0</v>
      </c>
      <c r="M239" s="248"/>
      <c r="N239" s="249">
        <f t="shared" si="45"/>
        <v>0</v>
      </c>
      <c r="O239" s="246"/>
      <c r="P239" s="246"/>
      <c r="Q239" s="246"/>
      <c r="R239" s="134"/>
      <c r="T239" s="165" t="s">
        <v>5</v>
      </c>
      <c r="U239" s="43" t="s">
        <v>44</v>
      </c>
      <c r="V239" s="35"/>
      <c r="W239" s="166">
        <f t="shared" si="46"/>
        <v>0</v>
      </c>
      <c r="X239" s="166">
        <v>0</v>
      </c>
      <c r="Y239" s="166">
        <f t="shared" si="47"/>
        <v>0</v>
      </c>
      <c r="Z239" s="166">
        <v>0</v>
      </c>
      <c r="AA239" s="167">
        <f t="shared" si="48"/>
        <v>0</v>
      </c>
      <c r="AR239" s="18" t="s">
        <v>185</v>
      </c>
      <c r="AT239" s="18" t="s">
        <v>182</v>
      </c>
      <c r="AU239" s="18" t="s">
        <v>138</v>
      </c>
      <c r="AY239" s="18" t="s">
        <v>159</v>
      </c>
      <c r="BE239" s="105">
        <f t="shared" si="49"/>
        <v>0</v>
      </c>
      <c r="BF239" s="105">
        <f t="shared" si="50"/>
        <v>0</v>
      </c>
      <c r="BG239" s="105">
        <f t="shared" si="51"/>
        <v>0</v>
      </c>
      <c r="BH239" s="105">
        <f t="shared" si="52"/>
        <v>0</v>
      </c>
      <c r="BI239" s="105">
        <f t="shared" si="53"/>
        <v>0</v>
      </c>
      <c r="BJ239" s="18" t="s">
        <v>138</v>
      </c>
      <c r="BK239" s="168">
        <f t="shared" si="54"/>
        <v>0</v>
      </c>
      <c r="BL239" s="18" t="s">
        <v>164</v>
      </c>
      <c r="BM239" s="18" t="s">
        <v>763</v>
      </c>
    </row>
    <row r="240" spans="2:65" s="1" customFormat="1" ht="38.25" customHeight="1">
      <c r="B240" s="131"/>
      <c r="C240" s="169" t="s">
        <v>764</v>
      </c>
      <c r="D240" s="169" t="s">
        <v>182</v>
      </c>
      <c r="E240" s="170" t="s">
        <v>765</v>
      </c>
      <c r="F240" s="247" t="s">
        <v>766</v>
      </c>
      <c r="G240" s="247"/>
      <c r="H240" s="247"/>
      <c r="I240" s="247"/>
      <c r="J240" s="171" t="s">
        <v>163</v>
      </c>
      <c r="K240" s="172">
        <v>6</v>
      </c>
      <c r="L240" s="248">
        <v>0</v>
      </c>
      <c r="M240" s="248"/>
      <c r="N240" s="249">
        <f t="shared" si="45"/>
        <v>0</v>
      </c>
      <c r="O240" s="246"/>
      <c r="P240" s="246"/>
      <c r="Q240" s="246"/>
      <c r="R240" s="134"/>
      <c r="T240" s="165" t="s">
        <v>5</v>
      </c>
      <c r="U240" s="43" t="s">
        <v>44</v>
      </c>
      <c r="V240" s="35"/>
      <c r="W240" s="166">
        <f t="shared" si="46"/>
        <v>0</v>
      </c>
      <c r="X240" s="166">
        <v>0</v>
      </c>
      <c r="Y240" s="166">
        <f t="shared" si="47"/>
        <v>0</v>
      </c>
      <c r="Z240" s="166">
        <v>0</v>
      </c>
      <c r="AA240" s="167">
        <f t="shared" si="48"/>
        <v>0</v>
      </c>
      <c r="AR240" s="18" t="s">
        <v>185</v>
      </c>
      <c r="AT240" s="18" t="s">
        <v>182</v>
      </c>
      <c r="AU240" s="18" t="s">
        <v>138</v>
      </c>
      <c r="AY240" s="18" t="s">
        <v>159</v>
      </c>
      <c r="BE240" s="105">
        <f t="shared" si="49"/>
        <v>0</v>
      </c>
      <c r="BF240" s="105">
        <f t="shared" si="50"/>
        <v>0</v>
      </c>
      <c r="BG240" s="105">
        <f t="shared" si="51"/>
        <v>0</v>
      </c>
      <c r="BH240" s="105">
        <f t="shared" si="52"/>
        <v>0</v>
      </c>
      <c r="BI240" s="105">
        <f t="shared" si="53"/>
        <v>0</v>
      </c>
      <c r="BJ240" s="18" t="s">
        <v>138</v>
      </c>
      <c r="BK240" s="168">
        <f t="shared" si="54"/>
        <v>0</v>
      </c>
      <c r="BL240" s="18" t="s">
        <v>164</v>
      </c>
      <c r="BM240" s="18" t="s">
        <v>767</v>
      </c>
    </row>
    <row r="241" spans="2:65" s="1" customFormat="1" ht="25.5" customHeight="1">
      <c r="B241" s="131"/>
      <c r="C241" s="160" t="s">
        <v>587</v>
      </c>
      <c r="D241" s="160" t="s">
        <v>160</v>
      </c>
      <c r="E241" s="161" t="s">
        <v>768</v>
      </c>
      <c r="F241" s="245" t="s">
        <v>769</v>
      </c>
      <c r="G241" s="245"/>
      <c r="H241" s="245"/>
      <c r="I241" s="245"/>
      <c r="J241" s="162" t="s">
        <v>734</v>
      </c>
      <c r="K241" s="163">
        <v>15</v>
      </c>
      <c r="L241" s="231">
        <v>0</v>
      </c>
      <c r="M241" s="231"/>
      <c r="N241" s="246">
        <f t="shared" si="45"/>
        <v>0</v>
      </c>
      <c r="O241" s="246"/>
      <c r="P241" s="246"/>
      <c r="Q241" s="246"/>
      <c r="R241" s="134"/>
      <c r="T241" s="165" t="s">
        <v>5</v>
      </c>
      <c r="U241" s="43" t="s">
        <v>44</v>
      </c>
      <c r="V241" s="35"/>
      <c r="W241" s="166">
        <f t="shared" si="46"/>
        <v>0</v>
      </c>
      <c r="X241" s="166">
        <v>0</v>
      </c>
      <c r="Y241" s="166">
        <f t="shared" si="47"/>
        <v>0</v>
      </c>
      <c r="Z241" s="166">
        <v>0</v>
      </c>
      <c r="AA241" s="167">
        <f t="shared" si="48"/>
        <v>0</v>
      </c>
      <c r="AR241" s="18" t="s">
        <v>164</v>
      </c>
      <c r="AT241" s="18" t="s">
        <v>160</v>
      </c>
      <c r="AU241" s="18" t="s">
        <v>138</v>
      </c>
      <c r="AY241" s="18" t="s">
        <v>159</v>
      </c>
      <c r="BE241" s="105">
        <f t="shared" si="49"/>
        <v>0</v>
      </c>
      <c r="BF241" s="105">
        <f t="shared" si="50"/>
        <v>0</v>
      </c>
      <c r="BG241" s="105">
        <f t="shared" si="51"/>
        <v>0</v>
      </c>
      <c r="BH241" s="105">
        <f t="shared" si="52"/>
        <v>0</v>
      </c>
      <c r="BI241" s="105">
        <f t="shared" si="53"/>
        <v>0</v>
      </c>
      <c r="BJ241" s="18" t="s">
        <v>138</v>
      </c>
      <c r="BK241" s="168">
        <f t="shared" si="54"/>
        <v>0</v>
      </c>
      <c r="BL241" s="18" t="s">
        <v>164</v>
      </c>
      <c r="BM241" s="18" t="s">
        <v>770</v>
      </c>
    </row>
    <row r="242" spans="2:65" s="1" customFormat="1" ht="38.25" customHeight="1">
      <c r="B242" s="131"/>
      <c r="C242" s="160" t="s">
        <v>771</v>
      </c>
      <c r="D242" s="160" t="s">
        <v>160</v>
      </c>
      <c r="E242" s="161" t="s">
        <v>772</v>
      </c>
      <c r="F242" s="245" t="s">
        <v>773</v>
      </c>
      <c r="G242" s="245"/>
      <c r="H242" s="245"/>
      <c r="I242" s="245"/>
      <c r="J242" s="162" t="s">
        <v>734</v>
      </c>
      <c r="K242" s="163">
        <v>13</v>
      </c>
      <c r="L242" s="231">
        <v>0</v>
      </c>
      <c r="M242" s="231"/>
      <c r="N242" s="246">
        <f t="shared" si="45"/>
        <v>0</v>
      </c>
      <c r="O242" s="246"/>
      <c r="P242" s="246"/>
      <c r="Q242" s="246"/>
      <c r="R242" s="134"/>
      <c r="T242" s="165" t="s">
        <v>5</v>
      </c>
      <c r="U242" s="43" t="s">
        <v>44</v>
      </c>
      <c r="V242" s="35"/>
      <c r="W242" s="166">
        <f t="shared" si="46"/>
        <v>0</v>
      </c>
      <c r="X242" s="166">
        <v>0</v>
      </c>
      <c r="Y242" s="166">
        <f t="shared" si="47"/>
        <v>0</v>
      </c>
      <c r="Z242" s="166">
        <v>0</v>
      </c>
      <c r="AA242" s="167">
        <f t="shared" si="48"/>
        <v>0</v>
      </c>
      <c r="AR242" s="18" t="s">
        <v>164</v>
      </c>
      <c r="AT242" s="18" t="s">
        <v>160</v>
      </c>
      <c r="AU242" s="18" t="s">
        <v>138</v>
      </c>
      <c r="AY242" s="18" t="s">
        <v>159</v>
      </c>
      <c r="BE242" s="105">
        <f t="shared" si="49"/>
        <v>0</v>
      </c>
      <c r="BF242" s="105">
        <f t="shared" si="50"/>
        <v>0</v>
      </c>
      <c r="BG242" s="105">
        <f t="shared" si="51"/>
        <v>0</v>
      </c>
      <c r="BH242" s="105">
        <f t="shared" si="52"/>
        <v>0</v>
      </c>
      <c r="BI242" s="105">
        <f t="shared" si="53"/>
        <v>0</v>
      </c>
      <c r="BJ242" s="18" t="s">
        <v>138</v>
      </c>
      <c r="BK242" s="168">
        <f t="shared" si="54"/>
        <v>0</v>
      </c>
      <c r="BL242" s="18" t="s">
        <v>164</v>
      </c>
      <c r="BM242" s="18" t="s">
        <v>774</v>
      </c>
    </row>
    <row r="243" spans="2:65" s="1" customFormat="1" ht="38.25" customHeight="1">
      <c r="B243" s="131"/>
      <c r="C243" s="169" t="s">
        <v>591</v>
      </c>
      <c r="D243" s="169" t="s">
        <v>182</v>
      </c>
      <c r="E243" s="170" t="s">
        <v>775</v>
      </c>
      <c r="F243" s="247" t="s">
        <v>776</v>
      </c>
      <c r="G243" s="247"/>
      <c r="H243" s="247"/>
      <c r="I243" s="247"/>
      <c r="J243" s="171" t="s">
        <v>163</v>
      </c>
      <c r="K243" s="172">
        <v>13</v>
      </c>
      <c r="L243" s="248">
        <v>0</v>
      </c>
      <c r="M243" s="248"/>
      <c r="N243" s="249">
        <f t="shared" si="45"/>
        <v>0</v>
      </c>
      <c r="O243" s="246"/>
      <c r="P243" s="246"/>
      <c r="Q243" s="246"/>
      <c r="R243" s="134"/>
      <c r="T243" s="165" t="s">
        <v>5</v>
      </c>
      <c r="U243" s="43" t="s">
        <v>44</v>
      </c>
      <c r="V243" s="35"/>
      <c r="W243" s="166">
        <f t="shared" si="46"/>
        <v>0</v>
      </c>
      <c r="X243" s="166">
        <v>0</v>
      </c>
      <c r="Y243" s="166">
        <f t="shared" si="47"/>
        <v>0</v>
      </c>
      <c r="Z243" s="166">
        <v>0</v>
      </c>
      <c r="AA243" s="167">
        <f t="shared" si="48"/>
        <v>0</v>
      </c>
      <c r="AR243" s="18" t="s">
        <v>185</v>
      </c>
      <c r="AT243" s="18" t="s">
        <v>182</v>
      </c>
      <c r="AU243" s="18" t="s">
        <v>138</v>
      </c>
      <c r="AY243" s="18" t="s">
        <v>159</v>
      </c>
      <c r="BE243" s="105">
        <f t="shared" si="49"/>
        <v>0</v>
      </c>
      <c r="BF243" s="105">
        <f t="shared" si="50"/>
        <v>0</v>
      </c>
      <c r="BG243" s="105">
        <f t="shared" si="51"/>
        <v>0</v>
      </c>
      <c r="BH243" s="105">
        <f t="shared" si="52"/>
        <v>0</v>
      </c>
      <c r="BI243" s="105">
        <f t="shared" si="53"/>
        <v>0</v>
      </c>
      <c r="BJ243" s="18" t="s">
        <v>138</v>
      </c>
      <c r="BK243" s="168">
        <f t="shared" si="54"/>
        <v>0</v>
      </c>
      <c r="BL243" s="18" t="s">
        <v>164</v>
      </c>
      <c r="BM243" s="18" t="s">
        <v>777</v>
      </c>
    </row>
    <row r="244" spans="2:65" s="1" customFormat="1" ht="25.5" customHeight="1">
      <c r="B244" s="131"/>
      <c r="C244" s="160" t="s">
        <v>778</v>
      </c>
      <c r="D244" s="160" t="s">
        <v>160</v>
      </c>
      <c r="E244" s="161" t="s">
        <v>779</v>
      </c>
      <c r="F244" s="245" t="s">
        <v>780</v>
      </c>
      <c r="G244" s="245"/>
      <c r="H244" s="245"/>
      <c r="I244" s="245"/>
      <c r="J244" s="162" t="s">
        <v>734</v>
      </c>
      <c r="K244" s="163">
        <v>21</v>
      </c>
      <c r="L244" s="231">
        <v>0</v>
      </c>
      <c r="M244" s="231"/>
      <c r="N244" s="246">
        <f t="shared" si="45"/>
        <v>0</v>
      </c>
      <c r="O244" s="246"/>
      <c r="P244" s="246"/>
      <c r="Q244" s="246"/>
      <c r="R244" s="134"/>
      <c r="T244" s="165" t="s">
        <v>5</v>
      </c>
      <c r="U244" s="43" t="s">
        <v>44</v>
      </c>
      <c r="V244" s="35"/>
      <c r="W244" s="166">
        <f t="shared" si="46"/>
        <v>0</v>
      </c>
      <c r="X244" s="166">
        <v>0</v>
      </c>
      <c r="Y244" s="166">
        <f t="shared" si="47"/>
        <v>0</v>
      </c>
      <c r="Z244" s="166">
        <v>0</v>
      </c>
      <c r="AA244" s="167">
        <f t="shared" si="48"/>
        <v>0</v>
      </c>
      <c r="AR244" s="18" t="s">
        <v>164</v>
      </c>
      <c r="AT244" s="18" t="s">
        <v>160</v>
      </c>
      <c r="AU244" s="18" t="s">
        <v>138</v>
      </c>
      <c r="AY244" s="18" t="s">
        <v>159</v>
      </c>
      <c r="BE244" s="105">
        <f t="shared" si="49"/>
        <v>0</v>
      </c>
      <c r="BF244" s="105">
        <f t="shared" si="50"/>
        <v>0</v>
      </c>
      <c r="BG244" s="105">
        <f t="shared" si="51"/>
        <v>0</v>
      </c>
      <c r="BH244" s="105">
        <f t="shared" si="52"/>
        <v>0</v>
      </c>
      <c r="BI244" s="105">
        <f t="shared" si="53"/>
        <v>0</v>
      </c>
      <c r="BJ244" s="18" t="s">
        <v>138</v>
      </c>
      <c r="BK244" s="168">
        <f t="shared" si="54"/>
        <v>0</v>
      </c>
      <c r="BL244" s="18" t="s">
        <v>164</v>
      </c>
      <c r="BM244" s="18" t="s">
        <v>781</v>
      </c>
    </row>
    <row r="245" spans="2:65" s="1" customFormat="1" ht="25.5" customHeight="1">
      <c r="B245" s="131"/>
      <c r="C245" s="160" t="s">
        <v>594</v>
      </c>
      <c r="D245" s="160" t="s">
        <v>160</v>
      </c>
      <c r="E245" s="161" t="s">
        <v>782</v>
      </c>
      <c r="F245" s="245" t="s">
        <v>783</v>
      </c>
      <c r="G245" s="245"/>
      <c r="H245" s="245"/>
      <c r="I245" s="245"/>
      <c r="J245" s="162" t="s">
        <v>734</v>
      </c>
      <c r="K245" s="163">
        <v>17</v>
      </c>
      <c r="L245" s="231">
        <v>0</v>
      </c>
      <c r="M245" s="231"/>
      <c r="N245" s="246">
        <f t="shared" si="45"/>
        <v>0</v>
      </c>
      <c r="O245" s="246"/>
      <c r="P245" s="246"/>
      <c r="Q245" s="246"/>
      <c r="R245" s="134"/>
      <c r="T245" s="165" t="s">
        <v>5</v>
      </c>
      <c r="U245" s="43" t="s">
        <v>44</v>
      </c>
      <c r="V245" s="35"/>
      <c r="W245" s="166">
        <f t="shared" si="46"/>
        <v>0</v>
      </c>
      <c r="X245" s="166">
        <v>0</v>
      </c>
      <c r="Y245" s="166">
        <f t="shared" si="47"/>
        <v>0</v>
      </c>
      <c r="Z245" s="166">
        <v>0</v>
      </c>
      <c r="AA245" s="167">
        <f t="shared" si="48"/>
        <v>0</v>
      </c>
      <c r="AR245" s="18" t="s">
        <v>164</v>
      </c>
      <c r="AT245" s="18" t="s">
        <v>160</v>
      </c>
      <c r="AU245" s="18" t="s">
        <v>138</v>
      </c>
      <c r="AY245" s="18" t="s">
        <v>159</v>
      </c>
      <c r="BE245" s="105">
        <f t="shared" si="49"/>
        <v>0</v>
      </c>
      <c r="BF245" s="105">
        <f t="shared" si="50"/>
        <v>0</v>
      </c>
      <c r="BG245" s="105">
        <f t="shared" si="51"/>
        <v>0</v>
      </c>
      <c r="BH245" s="105">
        <f t="shared" si="52"/>
        <v>0</v>
      </c>
      <c r="BI245" s="105">
        <f t="shared" si="53"/>
        <v>0</v>
      </c>
      <c r="BJ245" s="18" t="s">
        <v>138</v>
      </c>
      <c r="BK245" s="168">
        <f t="shared" si="54"/>
        <v>0</v>
      </c>
      <c r="BL245" s="18" t="s">
        <v>164</v>
      </c>
      <c r="BM245" s="18" t="s">
        <v>784</v>
      </c>
    </row>
    <row r="246" spans="2:65" s="1" customFormat="1" ht="51" customHeight="1">
      <c r="B246" s="131"/>
      <c r="C246" s="169" t="s">
        <v>785</v>
      </c>
      <c r="D246" s="169" t="s">
        <v>182</v>
      </c>
      <c r="E246" s="170" t="s">
        <v>786</v>
      </c>
      <c r="F246" s="247" t="s">
        <v>787</v>
      </c>
      <c r="G246" s="247"/>
      <c r="H246" s="247"/>
      <c r="I246" s="247"/>
      <c r="J246" s="171" t="s">
        <v>163</v>
      </c>
      <c r="K246" s="172">
        <v>2</v>
      </c>
      <c r="L246" s="248">
        <v>0</v>
      </c>
      <c r="M246" s="248"/>
      <c r="N246" s="249">
        <f t="shared" si="45"/>
        <v>0</v>
      </c>
      <c r="O246" s="246"/>
      <c r="P246" s="246"/>
      <c r="Q246" s="246"/>
      <c r="R246" s="134"/>
      <c r="T246" s="165" t="s">
        <v>5</v>
      </c>
      <c r="U246" s="43" t="s">
        <v>44</v>
      </c>
      <c r="V246" s="35"/>
      <c r="W246" s="166">
        <f t="shared" si="46"/>
        <v>0</v>
      </c>
      <c r="X246" s="166">
        <v>0</v>
      </c>
      <c r="Y246" s="166">
        <f t="shared" si="47"/>
        <v>0</v>
      </c>
      <c r="Z246" s="166">
        <v>0</v>
      </c>
      <c r="AA246" s="167">
        <f t="shared" si="48"/>
        <v>0</v>
      </c>
      <c r="AR246" s="18" t="s">
        <v>185</v>
      </c>
      <c r="AT246" s="18" t="s">
        <v>182</v>
      </c>
      <c r="AU246" s="18" t="s">
        <v>138</v>
      </c>
      <c r="AY246" s="18" t="s">
        <v>159</v>
      </c>
      <c r="BE246" s="105">
        <f t="shared" si="49"/>
        <v>0</v>
      </c>
      <c r="BF246" s="105">
        <f t="shared" si="50"/>
        <v>0</v>
      </c>
      <c r="BG246" s="105">
        <f t="shared" si="51"/>
        <v>0</v>
      </c>
      <c r="BH246" s="105">
        <f t="shared" si="52"/>
        <v>0</v>
      </c>
      <c r="BI246" s="105">
        <f t="shared" si="53"/>
        <v>0</v>
      </c>
      <c r="BJ246" s="18" t="s">
        <v>138</v>
      </c>
      <c r="BK246" s="168">
        <f t="shared" si="54"/>
        <v>0</v>
      </c>
      <c r="BL246" s="18" t="s">
        <v>164</v>
      </c>
      <c r="BM246" s="18" t="s">
        <v>788</v>
      </c>
    </row>
    <row r="247" spans="2:65" s="1" customFormat="1" ht="38.25" customHeight="1">
      <c r="B247" s="131"/>
      <c r="C247" s="169" t="s">
        <v>598</v>
      </c>
      <c r="D247" s="169" t="s">
        <v>182</v>
      </c>
      <c r="E247" s="170" t="s">
        <v>789</v>
      </c>
      <c r="F247" s="247" t="s">
        <v>790</v>
      </c>
      <c r="G247" s="247"/>
      <c r="H247" s="247"/>
      <c r="I247" s="247"/>
      <c r="J247" s="171" t="s">
        <v>163</v>
      </c>
      <c r="K247" s="172">
        <v>2</v>
      </c>
      <c r="L247" s="248">
        <v>0</v>
      </c>
      <c r="M247" s="248"/>
      <c r="N247" s="249">
        <f t="shared" si="45"/>
        <v>0</v>
      </c>
      <c r="O247" s="246"/>
      <c r="P247" s="246"/>
      <c r="Q247" s="246"/>
      <c r="R247" s="134"/>
      <c r="T247" s="165" t="s">
        <v>5</v>
      </c>
      <c r="U247" s="43" t="s">
        <v>44</v>
      </c>
      <c r="V247" s="35"/>
      <c r="W247" s="166">
        <f t="shared" si="46"/>
        <v>0</v>
      </c>
      <c r="X247" s="166">
        <v>0</v>
      </c>
      <c r="Y247" s="166">
        <f t="shared" si="47"/>
        <v>0</v>
      </c>
      <c r="Z247" s="166">
        <v>0</v>
      </c>
      <c r="AA247" s="167">
        <f t="shared" si="48"/>
        <v>0</v>
      </c>
      <c r="AR247" s="18" t="s">
        <v>185</v>
      </c>
      <c r="AT247" s="18" t="s">
        <v>182</v>
      </c>
      <c r="AU247" s="18" t="s">
        <v>138</v>
      </c>
      <c r="AY247" s="18" t="s">
        <v>159</v>
      </c>
      <c r="BE247" s="105">
        <f t="shared" si="49"/>
        <v>0</v>
      </c>
      <c r="BF247" s="105">
        <f t="shared" si="50"/>
        <v>0</v>
      </c>
      <c r="BG247" s="105">
        <f t="shared" si="51"/>
        <v>0</v>
      </c>
      <c r="BH247" s="105">
        <f t="shared" si="52"/>
        <v>0</v>
      </c>
      <c r="BI247" s="105">
        <f t="shared" si="53"/>
        <v>0</v>
      </c>
      <c r="BJ247" s="18" t="s">
        <v>138</v>
      </c>
      <c r="BK247" s="168">
        <f t="shared" si="54"/>
        <v>0</v>
      </c>
      <c r="BL247" s="18" t="s">
        <v>164</v>
      </c>
      <c r="BM247" s="18" t="s">
        <v>791</v>
      </c>
    </row>
    <row r="248" spans="2:65" s="1" customFormat="1" ht="25.5" customHeight="1">
      <c r="B248" s="131"/>
      <c r="C248" s="169" t="s">
        <v>792</v>
      </c>
      <c r="D248" s="169" t="s">
        <v>182</v>
      </c>
      <c r="E248" s="170" t="s">
        <v>793</v>
      </c>
      <c r="F248" s="247" t="s">
        <v>794</v>
      </c>
      <c r="G248" s="247"/>
      <c r="H248" s="247"/>
      <c r="I248" s="247"/>
      <c r="J248" s="171" t="s">
        <v>163</v>
      </c>
      <c r="K248" s="172">
        <v>3</v>
      </c>
      <c r="L248" s="248">
        <v>0</v>
      </c>
      <c r="M248" s="248"/>
      <c r="N248" s="249">
        <f t="shared" si="45"/>
        <v>0</v>
      </c>
      <c r="O248" s="246"/>
      <c r="P248" s="246"/>
      <c r="Q248" s="246"/>
      <c r="R248" s="134"/>
      <c r="T248" s="165" t="s">
        <v>5</v>
      </c>
      <c r="U248" s="43" t="s">
        <v>44</v>
      </c>
      <c r="V248" s="35"/>
      <c r="W248" s="166">
        <f t="shared" si="46"/>
        <v>0</v>
      </c>
      <c r="X248" s="166">
        <v>0</v>
      </c>
      <c r="Y248" s="166">
        <f t="shared" si="47"/>
        <v>0</v>
      </c>
      <c r="Z248" s="166">
        <v>0</v>
      </c>
      <c r="AA248" s="167">
        <f t="shared" si="48"/>
        <v>0</v>
      </c>
      <c r="AR248" s="18" t="s">
        <v>185</v>
      </c>
      <c r="AT248" s="18" t="s">
        <v>182</v>
      </c>
      <c r="AU248" s="18" t="s">
        <v>138</v>
      </c>
      <c r="AY248" s="18" t="s">
        <v>159</v>
      </c>
      <c r="BE248" s="105">
        <f t="shared" si="49"/>
        <v>0</v>
      </c>
      <c r="BF248" s="105">
        <f t="shared" si="50"/>
        <v>0</v>
      </c>
      <c r="BG248" s="105">
        <f t="shared" si="51"/>
        <v>0</v>
      </c>
      <c r="BH248" s="105">
        <f t="shared" si="52"/>
        <v>0</v>
      </c>
      <c r="BI248" s="105">
        <f t="shared" si="53"/>
        <v>0</v>
      </c>
      <c r="BJ248" s="18" t="s">
        <v>138</v>
      </c>
      <c r="BK248" s="168">
        <f t="shared" si="54"/>
        <v>0</v>
      </c>
      <c r="BL248" s="18" t="s">
        <v>164</v>
      </c>
      <c r="BM248" s="18" t="s">
        <v>795</v>
      </c>
    </row>
    <row r="249" spans="2:65" s="1" customFormat="1" ht="25.5" customHeight="1">
      <c r="B249" s="131"/>
      <c r="C249" s="169" t="s">
        <v>601</v>
      </c>
      <c r="D249" s="169" t="s">
        <v>182</v>
      </c>
      <c r="E249" s="170" t="s">
        <v>796</v>
      </c>
      <c r="F249" s="247" t="s">
        <v>797</v>
      </c>
      <c r="G249" s="247"/>
      <c r="H249" s="247"/>
      <c r="I249" s="247"/>
      <c r="J249" s="171" t="s">
        <v>163</v>
      </c>
      <c r="K249" s="172">
        <v>5</v>
      </c>
      <c r="L249" s="248">
        <v>0</v>
      </c>
      <c r="M249" s="248"/>
      <c r="N249" s="249">
        <f t="shared" si="45"/>
        <v>0</v>
      </c>
      <c r="O249" s="246"/>
      <c r="P249" s="246"/>
      <c r="Q249" s="246"/>
      <c r="R249" s="134"/>
      <c r="T249" s="165" t="s">
        <v>5</v>
      </c>
      <c r="U249" s="43" t="s">
        <v>44</v>
      </c>
      <c r="V249" s="35"/>
      <c r="W249" s="166">
        <f t="shared" si="46"/>
        <v>0</v>
      </c>
      <c r="X249" s="166">
        <v>0</v>
      </c>
      <c r="Y249" s="166">
        <f t="shared" si="47"/>
        <v>0</v>
      </c>
      <c r="Z249" s="166">
        <v>0</v>
      </c>
      <c r="AA249" s="167">
        <f t="shared" si="48"/>
        <v>0</v>
      </c>
      <c r="AR249" s="18" t="s">
        <v>185</v>
      </c>
      <c r="AT249" s="18" t="s">
        <v>182</v>
      </c>
      <c r="AU249" s="18" t="s">
        <v>138</v>
      </c>
      <c r="AY249" s="18" t="s">
        <v>159</v>
      </c>
      <c r="BE249" s="105">
        <f t="shared" si="49"/>
        <v>0</v>
      </c>
      <c r="BF249" s="105">
        <f t="shared" si="50"/>
        <v>0</v>
      </c>
      <c r="BG249" s="105">
        <f t="shared" si="51"/>
        <v>0</v>
      </c>
      <c r="BH249" s="105">
        <f t="shared" si="52"/>
        <v>0</v>
      </c>
      <c r="BI249" s="105">
        <f t="shared" si="53"/>
        <v>0</v>
      </c>
      <c r="BJ249" s="18" t="s">
        <v>138</v>
      </c>
      <c r="BK249" s="168">
        <f t="shared" si="54"/>
        <v>0</v>
      </c>
      <c r="BL249" s="18" t="s">
        <v>164</v>
      </c>
      <c r="BM249" s="18" t="s">
        <v>798</v>
      </c>
    </row>
    <row r="250" spans="2:65" s="1" customFormat="1" ht="25.5" customHeight="1">
      <c r="B250" s="131"/>
      <c r="C250" s="169" t="s">
        <v>799</v>
      </c>
      <c r="D250" s="169" t="s">
        <v>182</v>
      </c>
      <c r="E250" s="170" t="s">
        <v>800</v>
      </c>
      <c r="F250" s="247" t="s">
        <v>801</v>
      </c>
      <c r="G250" s="247"/>
      <c r="H250" s="247"/>
      <c r="I250" s="247"/>
      <c r="J250" s="171" t="s">
        <v>163</v>
      </c>
      <c r="K250" s="172">
        <v>5</v>
      </c>
      <c r="L250" s="248">
        <v>0</v>
      </c>
      <c r="M250" s="248"/>
      <c r="N250" s="249">
        <f t="shared" si="45"/>
        <v>0</v>
      </c>
      <c r="O250" s="246"/>
      <c r="P250" s="246"/>
      <c r="Q250" s="246"/>
      <c r="R250" s="134"/>
      <c r="T250" s="165" t="s">
        <v>5</v>
      </c>
      <c r="U250" s="43" t="s">
        <v>44</v>
      </c>
      <c r="V250" s="35"/>
      <c r="W250" s="166">
        <f t="shared" si="46"/>
        <v>0</v>
      </c>
      <c r="X250" s="166">
        <v>0</v>
      </c>
      <c r="Y250" s="166">
        <f t="shared" si="47"/>
        <v>0</v>
      </c>
      <c r="Z250" s="166">
        <v>0</v>
      </c>
      <c r="AA250" s="167">
        <f t="shared" si="48"/>
        <v>0</v>
      </c>
      <c r="AR250" s="18" t="s">
        <v>185</v>
      </c>
      <c r="AT250" s="18" t="s">
        <v>182</v>
      </c>
      <c r="AU250" s="18" t="s">
        <v>138</v>
      </c>
      <c r="AY250" s="18" t="s">
        <v>159</v>
      </c>
      <c r="BE250" s="105">
        <f t="shared" si="49"/>
        <v>0</v>
      </c>
      <c r="BF250" s="105">
        <f t="shared" si="50"/>
        <v>0</v>
      </c>
      <c r="BG250" s="105">
        <f t="shared" si="51"/>
        <v>0</v>
      </c>
      <c r="BH250" s="105">
        <f t="shared" si="52"/>
        <v>0</v>
      </c>
      <c r="BI250" s="105">
        <f t="shared" si="53"/>
        <v>0</v>
      </c>
      <c r="BJ250" s="18" t="s">
        <v>138</v>
      </c>
      <c r="BK250" s="168">
        <f t="shared" si="54"/>
        <v>0</v>
      </c>
      <c r="BL250" s="18" t="s">
        <v>164</v>
      </c>
      <c r="BM250" s="18" t="s">
        <v>802</v>
      </c>
    </row>
    <row r="251" spans="2:65" s="1" customFormat="1" ht="25.5" customHeight="1">
      <c r="B251" s="131"/>
      <c r="C251" s="160" t="s">
        <v>605</v>
      </c>
      <c r="D251" s="160" t="s">
        <v>160</v>
      </c>
      <c r="E251" s="161" t="s">
        <v>803</v>
      </c>
      <c r="F251" s="245" t="s">
        <v>804</v>
      </c>
      <c r="G251" s="245"/>
      <c r="H251" s="245"/>
      <c r="I251" s="245"/>
      <c r="J251" s="162" t="s">
        <v>734</v>
      </c>
      <c r="K251" s="163">
        <v>2</v>
      </c>
      <c r="L251" s="231">
        <v>0</v>
      </c>
      <c r="M251" s="231"/>
      <c r="N251" s="246">
        <f t="shared" si="45"/>
        <v>0</v>
      </c>
      <c r="O251" s="246"/>
      <c r="P251" s="246"/>
      <c r="Q251" s="246"/>
      <c r="R251" s="134"/>
      <c r="T251" s="165" t="s">
        <v>5</v>
      </c>
      <c r="U251" s="43" t="s">
        <v>44</v>
      </c>
      <c r="V251" s="35"/>
      <c r="W251" s="166">
        <f t="shared" si="46"/>
        <v>0</v>
      </c>
      <c r="X251" s="166">
        <v>0</v>
      </c>
      <c r="Y251" s="166">
        <f t="shared" si="47"/>
        <v>0</v>
      </c>
      <c r="Z251" s="166">
        <v>0</v>
      </c>
      <c r="AA251" s="167">
        <f t="shared" si="48"/>
        <v>0</v>
      </c>
      <c r="AR251" s="18" t="s">
        <v>164</v>
      </c>
      <c r="AT251" s="18" t="s">
        <v>160</v>
      </c>
      <c r="AU251" s="18" t="s">
        <v>138</v>
      </c>
      <c r="AY251" s="18" t="s">
        <v>159</v>
      </c>
      <c r="BE251" s="105">
        <f t="shared" si="49"/>
        <v>0</v>
      </c>
      <c r="BF251" s="105">
        <f t="shared" si="50"/>
        <v>0</v>
      </c>
      <c r="BG251" s="105">
        <f t="shared" si="51"/>
        <v>0</v>
      </c>
      <c r="BH251" s="105">
        <f t="shared" si="52"/>
        <v>0</v>
      </c>
      <c r="BI251" s="105">
        <f t="shared" si="53"/>
        <v>0</v>
      </c>
      <c r="BJ251" s="18" t="s">
        <v>138</v>
      </c>
      <c r="BK251" s="168">
        <f t="shared" si="54"/>
        <v>0</v>
      </c>
      <c r="BL251" s="18" t="s">
        <v>164</v>
      </c>
      <c r="BM251" s="18" t="s">
        <v>805</v>
      </c>
    </row>
    <row r="252" spans="2:65" s="1" customFormat="1" ht="25.5" customHeight="1">
      <c r="B252" s="131"/>
      <c r="C252" s="160" t="s">
        <v>806</v>
      </c>
      <c r="D252" s="160" t="s">
        <v>160</v>
      </c>
      <c r="E252" s="161" t="s">
        <v>807</v>
      </c>
      <c r="F252" s="245" t="s">
        <v>808</v>
      </c>
      <c r="G252" s="245"/>
      <c r="H252" s="245"/>
      <c r="I252" s="245"/>
      <c r="J252" s="162" t="s">
        <v>734</v>
      </c>
      <c r="K252" s="163">
        <v>2</v>
      </c>
      <c r="L252" s="231">
        <v>0</v>
      </c>
      <c r="M252" s="231"/>
      <c r="N252" s="246">
        <f t="shared" si="45"/>
        <v>0</v>
      </c>
      <c r="O252" s="246"/>
      <c r="P252" s="246"/>
      <c r="Q252" s="246"/>
      <c r="R252" s="134"/>
      <c r="T252" s="165" t="s">
        <v>5</v>
      </c>
      <c r="U252" s="43" t="s">
        <v>44</v>
      </c>
      <c r="V252" s="35"/>
      <c r="W252" s="166">
        <f t="shared" si="46"/>
        <v>0</v>
      </c>
      <c r="X252" s="166">
        <v>0</v>
      </c>
      <c r="Y252" s="166">
        <f t="shared" si="47"/>
        <v>0</v>
      </c>
      <c r="Z252" s="166">
        <v>0</v>
      </c>
      <c r="AA252" s="167">
        <f t="shared" si="48"/>
        <v>0</v>
      </c>
      <c r="AR252" s="18" t="s">
        <v>164</v>
      </c>
      <c r="AT252" s="18" t="s">
        <v>160</v>
      </c>
      <c r="AU252" s="18" t="s">
        <v>138</v>
      </c>
      <c r="AY252" s="18" t="s">
        <v>159</v>
      </c>
      <c r="BE252" s="105">
        <f t="shared" si="49"/>
        <v>0</v>
      </c>
      <c r="BF252" s="105">
        <f t="shared" si="50"/>
        <v>0</v>
      </c>
      <c r="BG252" s="105">
        <f t="shared" si="51"/>
        <v>0</v>
      </c>
      <c r="BH252" s="105">
        <f t="shared" si="52"/>
        <v>0</v>
      </c>
      <c r="BI252" s="105">
        <f t="shared" si="53"/>
        <v>0</v>
      </c>
      <c r="BJ252" s="18" t="s">
        <v>138</v>
      </c>
      <c r="BK252" s="168">
        <f t="shared" si="54"/>
        <v>0</v>
      </c>
      <c r="BL252" s="18" t="s">
        <v>164</v>
      </c>
      <c r="BM252" s="18" t="s">
        <v>809</v>
      </c>
    </row>
    <row r="253" spans="2:65" s="1" customFormat="1" ht="25.5" customHeight="1">
      <c r="B253" s="131"/>
      <c r="C253" s="160" t="s">
        <v>608</v>
      </c>
      <c r="D253" s="160" t="s">
        <v>160</v>
      </c>
      <c r="E253" s="161" t="s">
        <v>810</v>
      </c>
      <c r="F253" s="245" t="s">
        <v>811</v>
      </c>
      <c r="G253" s="245"/>
      <c r="H253" s="245"/>
      <c r="I253" s="245"/>
      <c r="J253" s="162" t="s">
        <v>734</v>
      </c>
      <c r="K253" s="163">
        <v>5</v>
      </c>
      <c r="L253" s="231">
        <v>0</v>
      </c>
      <c r="M253" s="231"/>
      <c r="N253" s="246">
        <f t="shared" si="45"/>
        <v>0</v>
      </c>
      <c r="O253" s="246"/>
      <c r="P253" s="246"/>
      <c r="Q253" s="246"/>
      <c r="R253" s="134"/>
      <c r="T253" s="165" t="s">
        <v>5</v>
      </c>
      <c r="U253" s="43" t="s">
        <v>44</v>
      </c>
      <c r="V253" s="35"/>
      <c r="W253" s="166">
        <f t="shared" si="46"/>
        <v>0</v>
      </c>
      <c r="X253" s="166">
        <v>0</v>
      </c>
      <c r="Y253" s="166">
        <f t="shared" si="47"/>
        <v>0</v>
      </c>
      <c r="Z253" s="166">
        <v>0</v>
      </c>
      <c r="AA253" s="167">
        <f t="shared" si="48"/>
        <v>0</v>
      </c>
      <c r="AR253" s="18" t="s">
        <v>164</v>
      </c>
      <c r="AT253" s="18" t="s">
        <v>160</v>
      </c>
      <c r="AU253" s="18" t="s">
        <v>138</v>
      </c>
      <c r="AY253" s="18" t="s">
        <v>159</v>
      </c>
      <c r="BE253" s="105">
        <f t="shared" si="49"/>
        <v>0</v>
      </c>
      <c r="BF253" s="105">
        <f t="shared" si="50"/>
        <v>0</v>
      </c>
      <c r="BG253" s="105">
        <f t="shared" si="51"/>
        <v>0</v>
      </c>
      <c r="BH253" s="105">
        <f t="shared" si="52"/>
        <v>0</v>
      </c>
      <c r="BI253" s="105">
        <f t="shared" si="53"/>
        <v>0</v>
      </c>
      <c r="BJ253" s="18" t="s">
        <v>138</v>
      </c>
      <c r="BK253" s="168">
        <f t="shared" si="54"/>
        <v>0</v>
      </c>
      <c r="BL253" s="18" t="s">
        <v>164</v>
      </c>
      <c r="BM253" s="18" t="s">
        <v>812</v>
      </c>
    </row>
    <row r="254" spans="2:65" s="1" customFormat="1" ht="38.25" customHeight="1">
      <c r="B254" s="131"/>
      <c r="C254" s="169" t="s">
        <v>813</v>
      </c>
      <c r="D254" s="169" t="s">
        <v>182</v>
      </c>
      <c r="E254" s="170" t="s">
        <v>814</v>
      </c>
      <c r="F254" s="247" t="s">
        <v>815</v>
      </c>
      <c r="G254" s="247"/>
      <c r="H254" s="247"/>
      <c r="I254" s="247"/>
      <c r="J254" s="171" t="s">
        <v>163</v>
      </c>
      <c r="K254" s="172">
        <v>5</v>
      </c>
      <c r="L254" s="248">
        <v>0</v>
      </c>
      <c r="M254" s="248"/>
      <c r="N254" s="249">
        <f t="shared" si="45"/>
        <v>0</v>
      </c>
      <c r="O254" s="246"/>
      <c r="P254" s="246"/>
      <c r="Q254" s="246"/>
      <c r="R254" s="134"/>
      <c r="T254" s="165" t="s">
        <v>5</v>
      </c>
      <c r="U254" s="43" t="s">
        <v>44</v>
      </c>
      <c r="V254" s="35"/>
      <c r="W254" s="166">
        <f t="shared" si="46"/>
        <v>0</v>
      </c>
      <c r="X254" s="166">
        <v>0</v>
      </c>
      <c r="Y254" s="166">
        <f t="shared" si="47"/>
        <v>0</v>
      </c>
      <c r="Z254" s="166">
        <v>0</v>
      </c>
      <c r="AA254" s="167">
        <f t="shared" si="48"/>
        <v>0</v>
      </c>
      <c r="AR254" s="18" t="s">
        <v>185</v>
      </c>
      <c r="AT254" s="18" t="s">
        <v>182</v>
      </c>
      <c r="AU254" s="18" t="s">
        <v>138</v>
      </c>
      <c r="AY254" s="18" t="s">
        <v>159</v>
      </c>
      <c r="BE254" s="105">
        <f t="shared" si="49"/>
        <v>0</v>
      </c>
      <c r="BF254" s="105">
        <f t="shared" si="50"/>
        <v>0</v>
      </c>
      <c r="BG254" s="105">
        <f t="shared" si="51"/>
        <v>0</v>
      </c>
      <c r="BH254" s="105">
        <f t="shared" si="52"/>
        <v>0</v>
      </c>
      <c r="BI254" s="105">
        <f t="shared" si="53"/>
        <v>0</v>
      </c>
      <c r="BJ254" s="18" t="s">
        <v>138</v>
      </c>
      <c r="BK254" s="168">
        <f t="shared" si="54"/>
        <v>0</v>
      </c>
      <c r="BL254" s="18" t="s">
        <v>164</v>
      </c>
      <c r="BM254" s="18" t="s">
        <v>816</v>
      </c>
    </row>
    <row r="255" spans="2:65" s="1" customFormat="1" ht="38.25" customHeight="1">
      <c r="B255" s="131"/>
      <c r="C255" s="160" t="s">
        <v>612</v>
      </c>
      <c r="D255" s="160" t="s">
        <v>160</v>
      </c>
      <c r="E255" s="161" t="s">
        <v>817</v>
      </c>
      <c r="F255" s="245" t="s">
        <v>818</v>
      </c>
      <c r="G255" s="245"/>
      <c r="H255" s="245"/>
      <c r="I255" s="245"/>
      <c r="J255" s="162" t="s">
        <v>734</v>
      </c>
      <c r="K255" s="163">
        <v>1</v>
      </c>
      <c r="L255" s="231">
        <v>0</v>
      </c>
      <c r="M255" s="231"/>
      <c r="N255" s="246">
        <f t="shared" si="45"/>
        <v>0</v>
      </c>
      <c r="O255" s="246"/>
      <c r="P255" s="246"/>
      <c r="Q255" s="246"/>
      <c r="R255" s="134"/>
      <c r="T255" s="165" t="s">
        <v>5</v>
      </c>
      <c r="U255" s="43" t="s">
        <v>44</v>
      </c>
      <c r="V255" s="35"/>
      <c r="W255" s="166">
        <f t="shared" si="46"/>
        <v>0</v>
      </c>
      <c r="X255" s="166">
        <v>0</v>
      </c>
      <c r="Y255" s="166">
        <f t="shared" si="47"/>
        <v>0</v>
      </c>
      <c r="Z255" s="166">
        <v>0</v>
      </c>
      <c r="AA255" s="167">
        <f t="shared" si="48"/>
        <v>0</v>
      </c>
      <c r="AR255" s="18" t="s">
        <v>164</v>
      </c>
      <c r="AT255" s="18" t="s">
        <v>160</v>
      </c>
      <c r="AU255" s="18" t="s">
        <v>138</v>
      </c>
      <c r="AY255" s="18" t="s">
        <v>159</v>
      </c>
      <c r="BE255" s="105">
        <f t="shared" si="49"/>
        <v>0</v>
      </c>
      <c r="BF255" s="105">
        <f t="shared" si="50"/>
        <v>0</v>
      </c>
      <c r="BG255" s="105">
        <f t="shared" si="51"/>
        <v>0</v>
      </c>
      <c r="BH255" s="105">
        <f t="shared" si="52"/>
        <v>0</v>
      </c>
      <c r="BI255" s="105">
        <f t="shared" si="53"/>
        <v>0</v>
      </c>
      <c r="BJ255" s="18" t="s">
        <v>138</v>
      </c>
      <c r="BK255" s="168">
        <f t="shared" si="54"/>
        <v>0</v>
      </c>
      <c r="BL255" s="18" t="s">
        <v>164</v>
      </c>
      <c r="BM255" s="18" t="s">
        <v>819</v>
      </c>
    </row>
    <row r="256" spans="2:65" s="1" customFormat="1" ht="38.25" customHeight="1">
      <c r="B256" s="131"/>
      <c r="C256" s="160" t="s">
        <v>820</v>
      </c>
      <c r="D256" s="160" t="s">
        <v>160</v>
      </c>
      <c r="E256" s="161" t="s">
        <v>821</v>
      </c>
      <c r="F256" s="245" t="s">
        <v>822</v>
      </c>
      <c r="G256" s="245"/>
      <c r="H256" s="245"/>
      <c r="I256" s="245"/>
      <c r="J256" s="162" t="s">
        <v>734</v>
      </c>
      <c r="K256" s="163">
        <v>1</v>
      </c>
      <c r="L256" s="231">
        <v>0</v>
      </c>
      <c r="M256" s="231"/>
      <c r="N256" s="246">
        <f t="shared" si="45"/>
        <v>0</v>
      </c>
      <c r="O256" s="246"/>
      <c r="P256" s="246"/>
      <c r="Q256" s="246"/>
      <c r="R256" s="134"/>
      <c r="T256" s="165" t="s">
        <v>5</v>
      </c>
      <c r="U256" s="43" t="s">
        <v>44</v>
      </c>
      <c r="V256" s="35"/>
      <c r="W256" s="166">
        <f t="shared" si="46"/>
        <v>0</v>
      </c>
      <c r="X256" s="166">
        <v>0</v>
      </c>
      <c r="Y256" s="166">
        <f t="shared" si="47"/>
        <v>0</v>
      </c>
      <c r="Z256" s="166">
        <v>0</v>
      </c>
      <c r="AA256" s="167">
        <f t="shared" si="48"/>
        <v>0</v>
      </c>
      <c r="AR256" s="18" t="s">
        <v>164</v>
      </c>
      <c r="AT256" s="18" t="s">
        <v>160</v>
      </c>
      <c r="AU256" s="18" t="s">
        <v>138</v>
      </c>
      <c r="AY256" s="18" t="s">
        <v>159</v>
      </c>
      <c r="BE256" s="105">
        <f t="shared" si="49"/>
        <v>0</v>
      </c>
      <c r="BF256" s="105">
        <f t="shared" si="50"/>
        <v>0</v>
      </c>
      <c r="BG256" s="105">
        <f t="shared" si="51"/>
        <v>0</v>
      </c>
      <c r="BH256" s="105">
        <f t="shared" si="52"/>
        <v>0</v>
      </c>
      <c r="BI256" s="105">
        <f t="shared" si="53"/>
        <v>0</v>
      </c>
      <c r="BJ256" s="18" t="s">
        <v>138</v>
      </c>
      <c r="BK256" s="168">
        <f t="shared" si="54"/>
        <v>0</v>
      </c>
      <c r="BL256" s="18" t="s">
        <v>164</v>
      </c>
      <c r="BM256" s="18" t="s">
        <v>823</v>
      </c>
    </row>
    <row r="257" spans="2:65" s="1" customFormat="1" ht="38.25" customHeight="1">
      <c r="B257" s="131"/>
      <c r="C257" s="169" t="s">
        <v>615</v>
      </c>
      <c r="D257" s="169" t="s">
        <v>182</v>
      </c>
      <c r="E257" s="170" t="s">
        <v>824</v>
      </c>
      <c r="F257" s="247" t="s">
        <v>825</v>
      </c>
      <c r="G257" s="247"/>
      <c r="H257" s="247"/>
      <c r="I257" s="247"/>
      <c r="J257" s="171" t="s">
        <v>163</v>
      </c>
      <c r="K257" s="172">
        <v>1</v>
      </c>
      <c r="L257" s="248">
        <v>0</v>
      </c>
      <c r="M257" s="248"/>
      <c r="N257" s="249">
        <f t="shared" si="45"/>
        <v>0</v>
      </c>
      <c r="O257" s="246"/>
      <c r="P257" s="246"/>
      <c r="Q257" s="246"/>
      <c r="R257" s="134"/>
      <c r="T257" s="165" t="s">
        <v>5</v>
      </c>
      <c r="U257" s="43" t="s">
        <v>44</v>
      </c>
      <c r="V257" s="35"/>
      <c r="W257" s="166">
        <f t="shared" si="46"/>
        <v>0</v>
      </c>
      <c r="X257" s="166">
        <v>0</v>
      </c>
      <c r="Y257" s="166">
        <f t="shared" si="47"/>
        <v>0</v>
      </c>
      <c r="Z257" s="166">
        <v>0</v>
      </c>
      <c r="AA257" s="167">
        <f t="shared" si="48"/>
        <v>0</v>
      </c>
      <c r="AR257" s="18" t="s">
        <v>185</v>
      </c>
      <c r="AT257" s="18" t="s">
        <v>182</v>
      </c>
      <c r="AU257" s="18" t="s">
        <v>138</v>
      </c>
      <c r="AY257" s="18" t="s">
        <v>159</v>
      </c>
      <c r="BE257" s="105">
        <f t="shared" si="49"/>
        <v>0</v>
      </c>
      <c r="BF257" s="105">
        <f t="shared" si="50"/>
        <v>0</v>
      </c>
      <c r="BG257" s="105">
        <f t="shared" si="51"/>
        <v>0</v>
      </c>
      <c r="BH257" s="105">
        <f t="shared" si="52"/>
        <v>0</v>
      </c>
      <c r="BI257" s="105">
        <f t="shared" si="53"/>
        <v>0</v>
      </c>
      <c r="BJ257" s="18" t="s">
        <v>138</v>
      </c>
      <c r="BK257" s="168">
        <f t="shared" si="54"/>
        <v>0</v>
      </c>
      <c r="BL257" s="18" t="s">
        <v>164</v>
      </c>
      <c r="BM257" s="18" t="s">
        <v>826</v>
      </c>
    </row>
    <row r="258" spans="2:65" s="1" customFormat="1" ht="38.25" customHeight="1">
      <c r="B258" s="131"/>
      <c r="C258" s="160" t="s">
        <v>827</v>
      </c>
      <c r="D258" s="160" t="s">
        <v>160</v>
      </c>
      <c r="E258" s="161" t="s">
        <v>828</v>
      </c>
      <c r="F258" s="245" t="s">
        <v>829</v>
      </c>
      <c r="G258" s="245"/>
      <c r="H258" s="245"/>
      <c r="I258" s="245"/>
      <c r="J258" s="162" t="s">
        <v>734</v>
      </c>
      <c r="K258" s="163">
        <v>1</v>
      </c>
      <c r="L258" s="231">
        <v>0</v>
      </c>
      <c r="M258" s="231"/>
      <c r="N258" s="246">
        <f t="shared" si="45"/>
        <v>0</v>
      </c>
      <c r="O258" s="246"/>
      <c r="P258" s="246"/>
      <c r="Q258" s="246"/>
      <c r="R258" s="134"/>
      <c r="T258" s="165" t="s">
        <v>5</v>
      </c>
      <c r="U258" s="43" t="s">
        <v>44</v>
      </c>
      <c r="V258" s="35"/>
      <c r="W258" s="166">
        <f t="shared" si="46"/>
        <v>0</v>
      </c>
      <c r="X258" s="166">
        <v>0</v>
      </c>
      <c r="Y258" s="166">
        <f t="shared" si="47"/>
        <v>0</v>
      </c>
      <c r="Z258" s="166">
        <v>0</v>
      </c>
      <c r="AA258" s="167">
        <f t="shared" si="48"/>
        <v>0</v>
      </c>
      <c r="AR258" s="18" t="s">
        <v>164</v>
      </c>
      <c r="AT258" s="18" t="s">
        <v>160</v>
      </c>
      <c r="AU258" s="18" t="s">
        <v>138</v>
      </c>
      <c r="AY258" s="18" t="s">
        <v>159</v>
      </c>
      <c r="BE258" s="105">
        <f t="shared" si="49"/>
        <v>0</v>
      </c>
      <c r="BF258" s="105">
        <f t="shared" si="50"/>
        <v>0</v>
      </c>
      <c r="BG258" s="105">
        <f t="shared" si="51"/>
        <v>0</v>
      </c>
      <c r="BH258" s="105">
        <f t="shared" si="52"/>
        <v>0</v>
      </c>
      <c r="BI258" s="105">
        <f t="shared" si="53"/>
        <v>0</v>
      </c>
      <c r="BJ258" s="18" t="s">
        <v>138</v>
      </c>
      <c r="BK258" s="168">
        <f t="shared" si="54"/>
        <v>0</v>
      </c>
      <c r="BL258" s="18" t="s">
        <v>164</v>
      </c>
      <c r="BM258" s="18" t="s">
        <v>830</v>
      </c>
    </row>
    <row r="259" spans="2:65" s="1" customFormat="1" ht="25.5" customHeight="1">
      <c r="B259" s="131"/>
      <c r="C259" s="160" t="s">
        <v>619</v>
      </c>
      <c r="D259" s="160" t="s">
        <v>160</v>
      </c>
      <c r="E259" s="161" t="s">
        <v>831</v>
      </c>
      <c r="F259" s="245" t="s">
        <v>832</v>
      </c>
      <c r="G259" s="245"/>
      <c r="H259" s="245"/>
      <c r="I259" s="245"/>
      <c r="J259" s="162" t="s">
        <v>734</v>
      </c>
      <c r="K259" s="163">
        <v>5</v>
      </c>
      <c r="L259" s="231">
        <v>0</v>
      </c>
      <c r="M259" s="231"/>
      <c r="N259" s="246">
        <f t="shared" si="45"/>
        <v>0</v>
      </c>
      <c r="O259" s="246"/>
      <c r="P259" s="246"/>
      <c r="Q259" s="246"/>
      <c r="R259" s="134"/>
      <c r="T259" s="165" t="s">
        <v>5</v>
      </c>
      <c r="U259" s="43" t="s">
        <v>44</v>
      </c>
      <c r="V259" s="35"/>
      <c r="W259" s="166">
        <f t="shared" si="46"/>
        <v>0</v>
      </c>
      <c r="X259" s="166">
        <v>0</v>
      </c>
      <c r="Y259" s="166">
        <f t="shared" si="47"/>
        <v>0</v>
      </c>
      <c r="Z259" s="166">
        <v>0</v>
      </c>
      <c r="AA259" s="167">
        <f t="shared" si="48"/>
        <v>0</v>
      </c>
      <c r="AR259" s="18" t="s">
        <v>164</v>
      </c>
      <c r="AT259" s="18" t="s">
        <v>160</v>
      </c>
      <c r="AU259" s="18" t="s">
        <v>138</v>
      </c>
      <c r="AY259" s="18" t="s">
        <v>159</v>
      </c>
      <c r="BE259" s="105">
        <f t="shared" si="49"/>
        <v>0</v>
      </c>
      <c r="BF259" s="105">
        <f t="shared" si="50"/>
        <v>0</v>
      </c>
      <c r="BG259" s="105">
        <f t="shared" si="51"/>
        <v>0</v>
      </c>
      <c r="BH259" s="105">
        <f t="shared" si="52"/>
        <v>0</v>
      </c>
      <c r="BI259" s="105">
        <f t="shared" si="53"/>
        <v>0</v>
      </c>
      <c r="BJ259" s="18" t="s">
        <v>138</v>
      </c>
      <c r="BK259" s="168">
        <f t="shared" si="54"/>
        <v>0</v>
      </c>
      <c r="BL259" s="18" t="s">
        <v>164</v>
      </c>
      <c r="BM259" s="18" t="s">
        <v>833</v>
      </c>
    </row>
    <row r="260" spans="2:65" s="1" customFormat="1" ht="38.25" customHeight="1">
      <c r="B260" s="131"/>
      <c r="C260" s="169" t="s">
        <v>834</v>
      </c>
      <c r="D260" s="169" t="s">
        <v>182</v>
      </c>
      <c r="E260" s="170" t="s">
        <v>835</v>
      </c>
      <c r="F260" s="247" t="s">
        <v>836</v>
      </c>
      <c r="G260" s="247"/>
      <c r="H260" s="247"/>
      <c r="I260" s="247"/>
      <c r="J260" s="171" t="s">
        <v>163</v>
      </c>
      <c r="K260" s="172">
        <v>5</v>
      </c>
      <c r="L260" s="248">
        <v>0</v>
      </c>
      <c r="M260" s="248"/>
      <c r="N260" s="249">
        <f t="shared" si="45"/>
        <v>0</v>
      </c>
      <c r="O260" s="246"/>
      <c r="P260" s="246"/>
      <c r="Q260" s="246"/>
      <c r="R260" s="134"/>
      <c r="T260" s="165" t="s">
        <v>5</v>
      </c>
      <c r="U260" s="43" t="s">
        <v>44</v>
      </c>
      <c r="V260" s="35"/>
      <c r="W260" s="166">
        <f t="shared" si="46"/>
        <v>0</v>
      </c>
      <c r="X260" s="166">
        <v>0</v>
      </c>
      <c r="Y260" s="166">
        <f t="shared" si="47"/>
        <v>0</v>
      </c>
      <c r="Z260" s="166">
        <v>0</v>
      </c>
      <c r="AA260" s="167">
        <f t="shared" si="48"/>
        <v>0</v>
      </c>
      <c r="AR260" s="18" t="s">
        <v>185</v>
      </c>
      <c r="AT260" s="18" t="s">
        <v>182</v>
      </c>
      <c r="AU260" s="18" t="s">
        <v>138</v>
      </c>
      <c r="AY260" s="18" t="s">
        <v>159</v>
      </c>
      <c r="BE260" s="105">
        <f t="shared" si="49"/>
        <v>0</v>
      </c>
      <c r="BF260" s="105">
        <f t="shared" si="50"/>
        <v>0</v>
      </c>
      <c r="BG260" s="105">
        <f t="shared" si="51"/>
        <v>0</v>
      </c>
      <c r="BH260" s="105">
        <f t="shared" si="52"/>
        <v>0</v>
      </c>
      <c r="BI260" s="105">
        <f t="shared" si="53"/>
        <v>0</v>
      </c>
      <c r="BJ260" s="18" t="s">
        <v>138</v>
      </c>
      <c r="BK260" s="168">
        <f t="shared" si="54"/>
        <v>0</v>
      </c>
      <c r="BL260" s="18" t="s">
        <v>164</v>
      </c>
      <c r="BM260" s="18" t="s">
        <v>837</v>
      </c>
    </row>
    <row r="261" spans="2:65" s="1" customFormat="1" ht="25.5" customHeight="1">
      <c r="B261" s="131"/>
      <c r="C261" s="169" t="s">
        <v>622</v>
      </c>
      <c r="D261" s="169" t="s">
        <v>182</v>
      </c>
      <c r="E261" s="170" t="s">
        <v>838</v>
      </c>
      <c r="F261" s="247" t="s">
        <v>839</v>
      </c>
      <c r="G261" s="247"/>
      <c r="H261" s="247"/>
      <c r="I261" s="247"/>
      <c r="J261" s="171" t="s">
        <v>163</v>
      </c>
      <c r="K261" s="172">
        <v>5</v>
      </c>
      <c r="L261" s="248">
        <v>0</v>
      </c>
      <c r="M261" s="248"/>
      <c r="N261" s="249">
        <f t="shared" ref="N261:N294" si="55">ROUND(L261*K261,3)</f>
        <v>0</v>
      </c>
      <c r="O261" s="246"/>
      <c r="P261" s="246"/>
      <c r="Q261" s="246"/>
      <c r="R261" s="134"/>
      <c r="T261" s="165" t="s">
        <v>5</v>
      </c>
      <c r="U261" s="43" t="s">
        <v>44</v>
      </c>
      <c r="V261" s="35"/>
      <c r="W261" s="166">
        <f t="shared" ref="W261:W294" si="56">V261*K261</f>
        <v>0</v>
      </c>
      <c r="X261" s="166">
        <v>0</v>
      </c>
      <c r="Y261" s="166">
        <f t="shared" ref="Y261:Y294" si="57">X261*K261</f>
        <v>0</v>
      </c>
      <c r="Z261" s="166">
        <v>0</v>
      </c>
      <c r="AA261" s="167">
        <f t="shared" ref="AA261:AA294" si="58">Z261*K261</f>
        <v>0</v>
      </c>
      <c r="AR261" s="18" t="s">
        <v>185</v>
      </c>
      <c r="AT261" s="18" t="s">
        <v>182</v>
      </c>
      <c r="AU261" s="18" t="s">
        <v>138</v>
      </c>
      <c r="AY261" s="18" t="s">
        <v>159</v>
      </c>
      <c r="BE261" s="105">
        <f t="shared" ref="BE261:BE294" si="59">IF(U261="základná",N261,0)</f>
        <v>0</v>
      </c>
      <c r="BF261" s="105">
        <f t="shared" ref="BF261:BF294" si="60">IF(U261="znížená",N261,0)</f>
        <v>0</v>
      </c>
      <c r="BG261" s="105">
        <f t="shared" ref="BG261:BG294" si="61">IF(U261="zákl. prenesená",N261,0)</f>
        <v>0</v>
      </c>
      <c r="BH261" s="105">
        <f t="shared" ref="BH261:BH294" si="62">IF(U261="zníž. prenesená",N261,0)</f>
        <v>0</v>
      </c>
      <c r="BI261" s="105">
        <f t="shared" ref="BI261:BI294" si="63">IF(U261="nulová",N261,0)</f>
        <v>0</v>
      </c>
      <c r="BJ261" s="18" t="s">
        <v>138</v>
      </c>
      <c r="BK261" s="168">
        <f t="shared" ref="BK261:BK294" si="64">ROUND(L261*K261,3)</f>
        <v>0</v>
      </c>
      <c r="BL261" s="18" t="s">
        <v>164</v>
      </c>
      <c r="BM261" s="18" t="s">
        <v>840</v>
      </c>
    </row>
    <row r="262" spans="2:65" s="1" customFormat="1" ht="25.5" customHeight="1">
      <c r="B262" s="131"/>
      <c r="C262" s="160" t="s">
        <v>841</v>
      </c>
      <c r="D262" s="160" t="s">
        <v>160</v>
      </c>
      <c r="E262" s="161" t="s">
        <v>842</v>
      </c>
      <c r="F262" s="245" t="s">
        <v>843</v>
      </c>
      <c r="G262" s="245"/>
      <c r="H262" s="245"/>
      <c r="I262" s="245"/>
      <c r="J262" s="162" t="s">
        <v>734</v>
      </c>
      <c r="K262" s="163">
        <v>1</v>
      </c>
      <c r="L262" s="231">
        <v>0</v>
      </c>
      <c r="M262" s="231"/>
      <c r="N262" s="246">
        <f t="shared" si="55"/>
        <v>0</v>
      </c>
      <c r="O262" s="246"/>
      <c r="P262" s="246"/>
      <c r="Q262" s="246"/>
      <c r="R262" s="134"/>
      <c r="T262" s="165" t="s">
        <v>5</v>
      </c>
      <c r="U262" s="43" t="s">
        <v>44</v>
      </c>
      <c r="V262" s="35"/>
      <c r="W262" s="166">
        <f t="shared" si="56"/>
        <v>0</v>
      </c>
      <c r="X262" s="166">
        <v>0</v>
      </c>
      <c r="Y262" s="166">
        <f t="shared" si="57"/>
        <v>0</v>
      </c>
      <c r="Z262" s="166">
        <v>0</v>
      </c>
      <c r="AA262" s="167">
        <f t="shared" si="58"/>
        <v>0</v>
      </c>
      <c r="AR262" s="18" t="s">
        <v>164</v>
      </c>
      <c r="AT262" s="18" t="s">
        <v>160</v>
      </c>
      <c r="AU262" s="18" t="s">
        <v>138</v>
      </c>
      <c r="AY262" s="18" t="s">
        <v>159</v>
      </c>
      <c r="BE262" s="105">
        <f t="shared" si="59"/>
        <v>0</v>
      </c>
      <c r="BF262" s="105">
        <f t="shared" si="60"/>
        <v>0</v>
      </c>
      <c r="BG262" s="105">
        <f t="shared" si="61"/>
        <v>0</v>
      </c>
      <c r="BH262" s="105">
        <f t="shared" si="62"/>
        <v>0</v>
      </c>
      <c r="BI262" s="105">
        <f t="shared" si="63"/>
        <v>0</v>
      </c>
      <c r="BJ262" s="18" t="s">
        <v>138</v>
      </c>
      <c r="BK262" s="168">
        <f t="shared" si="64"/>
        <v>0</v>
      </c>
      <c r="BL262" s="18" t="s">
        <v>164</v>
      </c>
      <c r="BM262" s="18" t="s">
        <v>844</v>
      </c>
    </row>
    <row r="263" spans="2:65" s="1" customFormat="1" ht="51" customHeight="1">
      <c r="B263" s="131"/>
      <c r="C263" s="169" t="s">
        <v>626</v>
      </c>
      <c r="D263" s="169" t="s">
        <v>182</v>
      </c>
      <c r="E263" s="170" t="s">
        <v>845</v>
      </c>
      <c r="F263" s="247" t="s">
        <v>846</v>
      </c>
      <c r="G263" s="247"/>
      <c r="H263" s="247"/>
      <c r="I263" s="247"/>
      <c r="J263" s="171" t="s">
        <v>163</v>
      </c>
      <c r="K263" s="172">
        <v>1</v>
      </c>
      <c r="L263" s="248">
        <v>0</v>
      </c>
      <c r="M263" s="248"/>
      <c r="N263" s="249">
        <f t="shared" si="55"/>
        <v>0</v>
      </c>
      <c r="O263" s="246"/>
      <c r="P263" s="246"/>
      <c r="Q263" s="246"/>
      <c r="R263" s="134"/>
      <c r="T263" s="165" t="s">
        <v>5</v>
      </c>
      <c r="U263" s="43" t="s">
        <v>44</v>
      </c>
      <c r="V263" s="35"/>
      <c r="W263" s="166">
        <f t="shared" si="56"/>
        <v>0</v>
      </c>
      <c r="X263" s="166">
        <v>0</v>
      </c>
      <c r="Y263" s="166">
        <f t="shared" si="57"/>
        <v>0</v>
      </c>
      <c r="Z263" s="166">
        <v>0</v>
      </c>
      <c r="AA263" s="167">
        <f t="shared" si="58"/>
        <v>0</v>
      </c>
      <c r="AR263" s="18" t="s">
        <v>185</v>
      </c>
      <c r="AT263" s="18" t="s">
        <v>182</v>
      </c>
      <c r="AU263" s="18" t="s">
        <v>138</v>
      </c>
      <c r="AY263" s="18" t="s">
        <v>159</v>
      </c>
      <c r="BE263" s="105">
        <f t="shared" si="59"/>
        <v>0</v>
      </c>
      <c r="BF263" s="105">
        <f t="shared" si="60"/>
        <v>0</v>
      </c>
      <c r="BG263" s="105">
        <f t="shared" si="61"/>
        <v>0</v>
      </c>
      <c r="BH263" s="105">
        <f t="shared" si="62"/>
        <v>0</v>
      </c>
      <c r="BI263" s="105">
        <f t="shared" si="63"/>
        <v>0</v>
      </c>
      <c r="BJ263" s="18" t="s">
        <v>138</v>
      </c>
      <c r="BK263" s="168">
        <f t="shared" si="64"/>
        <v>0</v>
      </c>
      <c r="BL263" s="18" t="s">
        <v>164</v>
      </c>
      <c r="BM263" s="18" t="s">
        <v>847</v>
      </c>
    </row>
    <row r="264" spans="2:65" s="1" customFormat="1" ht="25.5" customHeight="1">
      <c r="B264" s="131"/>
      <c r="C264" s="160" t="s">
        <v>848</v>
      </c>
      <c r="D264" s="160" t="s">
        <v>160</v>
      </c>
      <c r="E264" s="161" t="s">
        <v>849</v>
      </c>
      <c r="F264" s="245" t="s">
        <v>850</v>
      </c>
      <c r="G264" s="245"/>
      <c r="H264" s="245"/>
      <c r="I264" s="245"/>
      <c r="J264" s="162" t="s">
        <v>163</v>
      </c>
      <c r="K264" s="163">
        <v>6</v>
      </c>
      <c r="L264" s="231">
        <v>0</v>
      </c>
      <c r="M264" s="231"/>
      <c r="N264" s="246">
        <f t="shared" si="55"/>
        <v>0</v>
      </c>
      <c r="O264" s="246"/>
      <c r="P264" s="246"/>
      <c r="Q264" s="246"/>
      <c r="R264" s="134"/>
      <c r="T264" s="165" t="s">
        <v>5</v>
      </c>
      <c r="U264" s="43" t="s">
        <v>44</v>
      </c>
      <c r="V264" s="35"/>
      <c r="W264" s="166">
        <f t="shared" si="56"/>
        <v>0</v>
      </c>
      <c r="X264" s="166">
        <v>0</v>
      </c>
      <c r="Y264" s="166">
        <f t="shared" si="57"/>
        <v>0</v>
      </c>
      <c r="Z264" s="166">
        <v>0</v>
      </c>
      <c r="AA264" s="167">
        <f t="shared" si="58"/>
        <v>0</v>
      </c>
      <c r="AR264" s="18" t="s">
        <v>164</v>
      </c>
      <c r="AT264" s="18" t="s">
        <v>160</v>
      </c>
      <c r="AU264" s="18" t="s">
        <v>138</v>
      </c>
      <c r="AY264" s="18" t="s">
        <v>159</v>
      </c>
      <c r="BE264" s="105">
        <f t="shared" si="59"/>
        <v>0</v>
      </c>
      <c r="BF264" s="105">
        <f t="shared" si="60"/>
        <v>0</v>
      </c>
      <c r="BG264" s="105">
        <f t="shared" si="61"/>
        <v>0</v>
      </c>
      <c r="BH264" s="105">
        <f t="shared" si="62"/>
        <v>0</v>
      </c>
      <c r="BI264" s="105">
        <f t="shared" si="63"/>
        <v>0</v>
      </c>
      <c r="BJ264" s="18" t="s">
        <v>138</v>
      </c>
      <c r="BK264" s="168">
        <f t="shared" si="64"/>
        <v>0</v>
      </c>
      <c r="BL264" s="18" t="s">
        <v>164</v>
      </c>
      <c r="BM264" s="18" t="s">
        <v>851</v>
      </c>
    </row>
    <row r="265" spans="2:65" s="1" customFormat="1" ht="25.5" customHeight="1">
      <c r="B265" s="131"/>
      <c r="C265" s="169" t="s">
        <v>629</v>
      </c>
      <c r="D265" s="169" t="s">
        <v>182</v>
      </c>
      <c r="E265" s="170" t="s">
        <v>852</v>
      </c>
      <c r="F265" s="247" t="s">
        <v>853</v>
      </c>
      <c r="G265" s="247"/>
      <c r="H265" s="247"/>
      <c r="I265" s="247"/>
      <c r="J265" s="171" t="s">
        <v>163</v>
      </c>
      <c r="K265" s="172">
        <v>5</v>
      </c>
      <c r="L265" s="248">
        <v>0</v>
      </c>
      <c r="M265" s="248"/>
      <c r="N265" s="249">
        <f t="shared" si="55"/>
        <v>0</v>
      </c>
      <c r="O265" s="246"/>
      <c r="P265" s="246"/>
      <c r="Q265" s="246"/>
      <c r="R265" s="134"/>
      <c r="T265" s="165" t="s">
        <v>5</v>
      </c>
      <c r="U265" s="43" t="s">
        <v>44</v>
      </c>
      <c r="V265" s="35"/>
      <c r="W265" s="166">
        <f t="shared" si="56"/>
        <v>0</v>
      </c>
      <c r="X265" s="166">
        <v>0</v>
      </c>
      <c r="Y265" s="166">
        <f t="shared" si="57"/>
        <v>0</v>
      </c>
      <c r="Z265" s="166">
        <v>0</v>
      </c>
      <c r="AA265" s="167">
        <f t="shared" si="58"/>
        <v>0</v>
      </c>
      <c r="AR265" s="18" t="s">
        <v>185</v>
      </c>
      <c r="AT265" s="18" t="s">
        <v>182</v>
      </c>
      <c r="AU265" s="18" t="s">
        <v>138</v>
      </c>
      <c r="AY265" s="18" t="s">
        <v>159</v>
      </c>
      <c r="BE265" s="105">
        <f t="shared" si="59"/>
        <v>0</v>
      </c>
      <c r="BF265" s="105">
        <f t="shared" si="60"/>
        <v>0</v>
      </c>
      <c r="BG265" s="105">
        <f t="shared" si="61"/>
        <v>0</v>
      </c>
      <c r="BH265" s="105">
        <f t="shared" si="62"/>
        <v>0</v>
      </c>
      <c r="BI265" s="105">
        <f t="shared" si="63"/>
        <v>0</v>
      </c>
      <c r="BJ265" s="18" t="s">
        <v>138</v>
      </c>
      <c r="BK265" s="168">
        <f t="shared" si="64"/>
        <v>0</v>
      </c>
      <c r="BL265" s="18" t="s">
        <v>164</v>
      </c>
      <c r="BM265" s="18" t="s">
        <v>854</v>
      </c>
    </row>
    <row r="266" spans="2:65" s="1" customFormat="1" ht="25.5" customHeight="1">
      <c r="B266" s="131"/>
      <c r="C266" s="169" t="s">
        <v>855</v>
      </c>
      <c r="D266" s="169" t="s">
        <v>182</v>
      </c>
      <c r="E266" s="170" t="s">
        <v>856</v>
      </c>
      <c r="F266" s="247" t="s">
        <v>857</v>
      </c>
      <c r="G266" s="247"/>
      <c r="H266" s="247"/>
      <c r="I266" s="247"/>
      <c r="J266" s="171" t="s">
        <v>163</v>
      </c>
      <c r="K266" s="172">
        <v>1</v>
      </c>
      <c r="L266" s="248">
        <v>0</v>
      </c>
      <c r="M266" s="248"/>
      <c r="N266" s="249">
        <f t="shared" si="55"/>
        <v>0</v>
      </c>
      <c r="O266" s="246"/>
      <c r="P266" s="246"/>
      <c r="Q266" s="246"/>
      <c r="R266" s="134"/>
      <c r="T266" s="165" t="s">
        <v>5</v>
      </c>
      <c r="U266" s="43" t="s">
        <v>44</v>
      </c>
      <c r="V266" s="35"/>
      <c r="W266" s="166">
        <f t="shared" si="56"/>
        <v>0</v>
      </c>
      <c r="X266" s="166">
        <v>0</v>
      </c>
      <c r="Y266" s="166">
        <f t="shared" si="57"/>
        <v>0</v>
      </c>
      <c r="Z266" s="166">
        <v>0</v>
      </c>
      <c r="AA266" s="167">
        <f t="shared" si="58"/>
        <v>0</v>
      </c>
      <c r="AR266" s="18" t="s">
        <v>185</v>
      </c>
      <c r="AT266" s="18" t="s">
        <v>182</v>
      </c>
      <c r="AU266" s="18" t="s">
        <v>138</v>
      </c>
      <c r="AY266" s="18" t="s">
        <v>159</v>
      </c>
      <c r="BE266" s="105">
        <f t="shared" si="59"/>
        <v>0</v>
      </c>
      <c r="BF266" s="105">
        <f t="shared" si="60"/>
        <v>0</v>
      </c>
      <c r="BG266" s="105">
        <f t="shared" si="61"/>
        <v>0</v>
      </c>
      <c r="BH266" s="105">
        <f t="shared" si="62"/>
        <v>0</v>
      </c>
      <c r="BI266" s="105">
        <f t="shared" si="63"/>
        <v>0</v>
      </c>
      <c r="BJ266" s="18" t="s">
        <v>138</v>
      </c>
      <c r="BK266" s="168">
        <f t="shared" si="64"/>
        <v>0</v>
      </c>
      <c r="BL266" s="18" t="s">
        <v>164</v>
      </c>
      <c r="BM266" s="18" t="s">
        <v>858</v>
      </c>
    </row>
    <row r="267" spans="2:65" s="1" customFormat="1" ht="38.25" customHeight="1">
      <c r="B267" s="131"/>
      <c r="C267" s="160" t="s">
        <v>633</v>
      </c>
      <c r="D267" s="160" t="s">
        <v>160</v>
      </c>
      <c r="E267" s="161" t="s">
        <v>859</v>
      </c>
      <c r="F267" s="245" t="s">
        <v>860</v>
      </c>
      <c r="G267" s="245"/>
      <c r="H267" s="245"/>
      <c r="I267" s="245"/>
      <c r="J267" s="162" t="s">
        <v>163</v>
      </c>
      <c r="K267" s="163">
        <v>27</v>
      </c>
      <c r="L267" s="231">
        <v>0</v>
      </c>
      <c r="M267" s="231"/>
      <c r="N267" s="246">
        <f t="shared" si="55"/>
        <v>0</v>
      </c>
      <c r="O267" s="246"/>
      <c r="P267" s="246"/>
      <c r="Q267" s="246"/>
      <c r="R267" s="134"/>
      <c r="T267" s="165" t="s">
        <v>5</v>
      </c>
      <c r="U267" s="43" t="s">
        <v>44</v>
      </c>
      <c r="V267" s="35"/>
      <c r="W267" s="166">
        <f t="shared" si="56"/>
        <v>0</v>
      </c>
      <c r="X267" s="166">
        <v>0</v>
      </c>
      <c r="Y267" s="166">
        <f t="shared" si="57"/>
        <v>0</v>
      </c>
      <c r="Z267" s="166">
        <v>0</v>
      </c>
      <c r="AA267" s="167">
        <f t="shared" si="58"/>
        <v>0</v>
      </c>
      <c r="AR267" s="18" t="s">
        <v>164</v>
      </c>
      <c r="AT267" s="18" t="s">
        <v>160</v>
      </c>
      <c r="AU267" s="18" t="s">
        <v>138</v>
      </c>
      <c r="AY267" s="18" t="s">
        <v>159</v>
      </c>
      <c r="BE267" s="105">
        <f t="shared" si="59"/>
        <v>0</v>
      </c>
      <c r="BF267" s="105">
        <f t="shared" si="60"/>
        <v>0</v>
      </c>
      <c r="BG267" s="105">
        <f t="shared" si="61"/>
        <v>0</v>
      </c>
      <c r="BH267" s="105">
        <f t="shared" si="62"/>
        <v>0</v>
      </c>
      <c r="BI267" s="105">
        <f t="shared" si="63"/>
        <v>0</v>
      </c>
      <c r="BJ267" s="18" t="s">
        <v>138</v>
      </c>
      <c r="BK267" s="168">
        <f t="shared" si="64"/>
        <v>0</v>
      </c>
      <c r="BL267" s="18" t="s">
        <v>164</v>
      </c>
      <c r="BM267" s="18" t="s">
        <v>861</v>
      </c>
    </row>
    <row r="268" spans="2:65" s="1" customFormat="1" ht="25.5" customHeight="1">
      <c r="B268" s="131"/>
      <c r="C268" s="169" t="s">
        <v>862</v>
      </c>
      <c r="D268" s="169" t="s">
        <v>182</v>
      </c>
      <c r="E268" s="170" t="s">
        <v>863</v>
      </c>
      <c r="F268" s="247" t="s">
        <v>864</v>
      </c>
      <c r="G268" s="247"/>
      <c r="H268" s="247"/>
      <c r="I268" s="247"/>
      <c r="J268" s="171" t="s">
        <v>163</v>
      </c>
      <c r="K268" s="172">
        <v>27</v>
      </c>
      <c r="L268" s="248">
        <v>0</v>
      </c>
      <c r="M268" s="248"/>
      <c r="N268" s="249">
        <f t="shared" si="55"/>
        <v>0</v>
      </c>
      <c r="O268" s="246"/>
      <c r="P268" s="246"/>
      <c r="Q268" s="246"/>
      <c r="R268" s="134"/>
      <c r="T268" s="165" t="s">
        <v>5</v>
      </c>
      <c r="U268" s="43" t="s">
        <v>44</v>
      </c>
      <c r="V268" s="35"/>
      <c r="W268" s="166">
        <f t="shared" si="56"/>
        <v>0</v>
      </c>
      <c r="X268" s="166">
        <v>0</v>
      </c>
      <c r="Y268" s="166">
        <f t="shared" si="57"/>
        <v>0</v>
      </c>
      <c r="Z268" s="166">
        <v>0</v>
      </c>
      <c r="AA268" s="167">
        <f t="shared" si="58"/>
        <v>0</v>
      </c>
      <c r="AR268" s="18" t="s">
        <v>185</v>
      </c>
      <c r="AT268" s="18" t="s">
        <v>182</v>
      </c>
      <c r="AU268" s="18" t="s">
        <v>138</v>
      </c>
      <c r="AY268" s="18" t="s">
        <v>159</v>
      </c>
      <c r="BE268" s="105">
        <f t="shared" si="59"/>
        <v>0</v>
      </c>
      <c r="BF268" s="105">
        <f t="shared" si="60"/>
        <v>0</v>
      </c>
      <c r="BG268" s="105">
        <f t="shared" si="61"/>
        <v>0</v>
      </c>
      <c r="BH268" s="105">
        <f t="shared" si="62"/>
        <v>0</v>
      </c>
      <c r="BI268" s="105">
        <f t="shared" si="63"/>
        <v>0</v>
      </c>
      <c r="BJ268" s="18" t="s">
        <v>138</v>
      </c>
      <c r="BK268" s="168">
        <f t="shared" si="64"/>
        <v>0</v>
      </c>
      <c r="BL268" s="18" t="s">
        <v>164</v>
      </c>
      <c r="BM268" s="18" t="s">
        <v>865</v>
      </c>
    </row>
    <row r="269" spans="2:65" s="1" customFormat="1" ht="25.5" customHeight="1">
      <c r="B269" s="131"/>
      <c r="C269" s="160" t="s">
        <v>636</v>
      </c>
      <c r="D269" s="160" t="s">
        <v>160</v>
      </c>
      <c r="E269" s="161" t="s">
        <v>866</v>
      </c>
      <c r="F269" s="245" t="s">
        <v>867</v>
      </c>
      <c r="G269" s="245"/>
      <c r="H269" s="245"/>
      <c r="I269" s="245"/>
      <c r="J269" s="162" t="s">
        <v>163</v>
      </c>
      <c r="K269" s="163">
        <v>5</v>
      </c>
      <c r="L269" s="231">
        <v>0</v>
      </c>
      <c r="M269" s="231"/>
      <c r="N269" s="246">
        <f t="shared" si="55"/>
        <v>0</v>
      </c>
      <c r="O269" s="246"/>
      <c r="P269" s="246"/>
      <c r="Q269" s="246"/>
      <c r="R269" s="134"/>
      <c r="T269" s="165" t="s">
        <v>5</v>
      </c>
      <c r="U269" s="43" t="s">
        <v>44</v>
      </c>
      <c r="V269" s="35"/>
      <c r="W269" s="166">
        <f t="shared" si="56"/>
        <v>0</v>
      </c>
      <c r="X269" s="166">
        <v>0</v>
      </c>
      <c r="Y269" s="166">
        <f t="shared" si="57"/>
        <v>0</v>
      </c>
      <c r="Z269" s="166">
        <v>0</v>
      </c>
      <c r="AA269" s="167">
        <f t="shared" si="58"/>
        <v>0</v>
      </c>
      <c r="AR269" s="18" t="s">
        <v>164</v>
      </c>
      <c r="AT269" s="18" t="s">
        <v>160</v>
      </c>
      <c r="AU269" s="18" t="s">
        <v>138</v>
      </c>
      <c r="AY269" s="18" t="s">
        <v>159</v>
      </c>
      <c r="BE269" s="105">
        <f t="shared" si="59"/>
        <v>0</v>
      </c>
      <c r="BF269" s="105">
        <f t="shared" si="60"/>
        <v>0</v>
      </c>
      <c r="BG269" s="105">
        <f t="shared" si="61"/>
        <v>0</v>
      </c>
      <c r="BH269" s="105">
        <f t="shared" si="62"/>
        <v>0</v>
      </c>
      <c r="BI269" s="105">
        <f t="shared" si="63"/>
        <v>0</v>
      </c>
      <c r="BJ269" s="18" t="s">
        <v>138</v>
      </c>
      <c r="BK269" s="168">
        <f t="shared" si="64"/>
        <v>0</v>
      </c>
      <c r="BL269" s="18" t="s">
        <v>164</v>
      </c>
      <c r="BM269" s="18" t="s">
        <v>868</v>
      </c>
    </row>
    <row r="270" spans="2:65" s="1" customFormat="1" ht="38.25" customHeight="1">
      <c r="B270" s="131"/>
      <c r="C270" s="169" t="s">
        <v>869</v>
      </c>
      <c r="D270" s="169" t="s">
        <v>182</v>
      </c>
      <c r="E270" s="170" t="s">
        <v>870</v>
      </c>
      <c r="F270" s="247" t="s">
        <v>871</v>
      </c>
      <c r="G270" s="247"/>
      <c r="H270" s="247"/>
      <c r="I270" s="247"/>
      <c r="J270" s="171" t="s">
        <v>5</v>
      </c>
      <c r="K270" s="172">
        <v>5</v>
      </c>
      <c r="L270" s="248">
        <v>0</v>
      </c>
      <c r="M270" s="248"/>
      <c r="N270" s="249">
        <f t="shared" si="55"/>
        <v>0</v>
      </c>
      <c r="O270" s="246"/>
      <c r="P270" s="246"/>
      <c r="Q270" s="246"/>
      <c r="R270" s="134"/>
      <c r="T270" s="165" t="s">
        <v>5</v>
      </c>
      <c r="U270" s="43" t="s">
        <v>44</v>
      </c>
      <c r="V270" s="35"/>
      <c r="W270" s="166">
        <f t="shared" si="56"/>
        <v>0</v>
      </c>
      <c r="X270" s="166">
        <v>0</v>
      </c>
      <c r="Y270" s="166">
        <f t="shared" si="57"/>
        <v>0</v>
      </c>
      <c r="Z270" s="166">
        <v>0</v>
      </c>
      <c r="AA270" s="167">
        <f t="shared" si="58"/>
        <v>0</v>
      </c>
      <c r="AR270" s="18" t="s">
        <v>185</v>
      </c>
      <c r="AT270" s="18" t="s">
        <v>182</v>
      </c>
      <c r="AU270" s="18" t="s">
        <v>138</v>
      </c>
      <c r="AY270" s="18" t="s">
        <v>159</v>
      </c>
      <c r="BE270" s="105">
        <f t="shared" si="59"/>
        <v>0</v>
      </c>
      <c r="BF270" s="105">
        <f t="shared" si="60"/>
        <v>0</v>
      </c>
      <c r="BG270" s="105">
        <f t="shared" si="61"/>
        <v>0</v>
      </c>
      <c r="BH270" s="105">
        <f t="shared" si="62"/>
        <v>0</v>
      </c>
      <c r="BI270" s="105">
        <f t="shared" si="63"/>
        <v>0</v>
      </c>
      <c r="BJ270" s="18" t="s">
        <v>138</v>
      </c>
      <c r="BK270" s="168">
        <f t="shared" si="64"/>
        <v>0</v>
      </c>
      <c r="BL270" s="18" t="s">
        <v>164</v>
      </c>
      <c r="BM270" s="18" t="s">
        <v>872</v>
      </c>
    </row>
    <row r="271" spans="2:65" s="1" customFormat="1" ht="25.5" customHeight="1">
      <c r="B271" s="131"/>
      <c r="C271" s="169" t="s">
        <v>640</v>
      </c>
      <c r="D271" s="169" t="s">
        <v>182</v>
      </c>
      <c r="E271" s="170" t="s">
        <v>873</v>
      </c>
      <c r="F271" s="247" t="s">
        <v>874</v>
      </c>
      <c r="G271" s="247"/>
      <c r="H271" s="247"/>
      <c r="I271" s="247"/>
      <c r="J271" s="171" t="s">
        <v>5</v>
      </c>
      <c r="K271" s="172">
        <v>5</v>
      </c>
      <c r="L271" s="248">
        <v>0</v>
      </c>
      <c r="M271" s="248"/>
      <c r="N271" s="249">
        <f t="shared" si="55"/>
        <v>0</v>
      </c>
      <c r="O271" s="246"/>
      <c r="P271" s="246"/>
      <c r="Q271" s="246"/>
      <c r="R271" s="134"/>
      <c r="T271" s="165" t="s">
        <v>5</v>
      </c>
      <c r="U271" s="43" t="s">
        <v>44</v>
      </c>
      <c r="V271" s="35"/>
      <c r="W271" s="166">
        <f t="shared" si="56"/>
        <v>0</v>
      </c>
      <c r="X271" s="166">
        <v>0</v>
      </c>
      <c r="Y271" s="166">
        <f t="shared" si="57"/>
        <v>0</v>
      </c>
      <c r="Z271" s="166">
        <v>0</v>
      </c>
      <c r="AA271" s="167">
        <f t="shared" si="58"/>
        <v>0</v>
      </c>
      <c r="AR271" s="18" t="s">
        <v>185</v>
      </c>
      <c r="AT271" s="18" t="s">
        <v>182</v>
      </c>
      <c r="AU271" s="18" t="s">
        <v>138</v>
      </c>
      <c r="AY271" s="18" t="s">
        <v>159</v>
      </c>
      <c r="BE271" s="105">
        <f t="shared" si="59"/>
        <v>0</v>
      </c>
      <c r="BF271" s="105">
        <f t="shared" si="60"/>
        <v>0</v>
      </c>
      <c r="BG271" s="105">
        <f t="shared" si="61"/>
        <v>0</v>
      </c>
      <c r="BH271" s="105">
        <f t="shared" si="62"/>
        <v>0</v>
      </c>
      <c r="BI271" s="105">
        <f t="shared" si="63"/>
        <v>0</v>
      </c>
      <c r="BJ271" s="18" t="s">
        <v>138</v>
      </c>
      <c r="BK271" s="168">
        <f t="shared" si="64"/>
        <v>0</v>
      </c>
      <c r="BL271" s="18" t="s">
        <v>164</v>
      </c>
      <c r="BM271" s="18" t="s">
        <v>875</v>
      </c>
    </row>
    <row r="272" spans="2:65" s="1" customFormat="1" ht="25.5" customHeight="1">
      <c r="B272" s="131"/>
      <c r="C272" s="169" t="s">
        <v>876</v>
      </c>
      <c r="D272" s="169" t="s">
        <v>182</v>
      </c>
      <c r="E272" s="170" t="s">
        <v>877</v>
      </c>
      <c r="F272" s="247" t="s">
        <v>878</v>
      </c>
      <c r="G272" s="247"/>
      <c r="H272" s="247"/>
      <c r="I272" s="247"/>
      <c r="J272" s="171" t="s">
        <v>5</v>
      </c>
      <c r="K272" s="172">
        <v>5</v>
      </c>
      <c r="L272" s="248">
        <v>0</v>
      </c>
      <c r="M272" s="248"/>
      <c r="N272" s="249">
        <f t="shared" si="55"/>
        <v>0</v>
      </c>
      <c r="O272" s="246"/>
      <c r="P272" s="246"/>
      <c r="Q272" s="246"/>
      <c r="R272" s="134"/>
      <c r="T272" s="165" t="s">
        <v>5</v>
      </c>
      <c r="U272" s="43" t="s">
        <v>44</v>
      </c>
      <c r="V272" s="35"/>
      <c r="W272" s="166">
        <f t="shared" si="56"/>
        <v>0</v>
      </c>
      <c r="X272" s="166">
        <v>0</v>
      </c>
      <c r="Y272" s="166">
        <f t="shared" si="57"/>
        <v>0</v>
      </c>
      <c r="Z272" s="166">
        <v>0</v>
      </c>
      <c r="AA272" s="167">
        <f t="shared" si="58"/>
        <v>0</v>
      </c>
      <c r="AR272" s="18" t="s">
        <v>185</v>
      </c>
      <c r="AT272" s="18" t="s">
        <v>182</v>
      </c>
      <c r="AU272" s="18" t="s">
        <v>138</v>
      </c>
      <c r="AY272" s="18" t="s">
        <v>159</v>
      </c>
      <c r="BE272" s="105">
        <f t="shared" si="59"/>
        <v>0</v>
      </c>
      <c r="BF272" s="105">
        <f t="shared" si="60"/>
        <v>0</v>
      </c>
      <c r="BG272" s="105">
        <f t="shared" si="61"/>
        <v>0</v>
      </c>
      <c r="BH272" s="105">
        <f t="shared" si="62"/>
        <v>0</v>
      </c>
      <c r="BI272" s="105">
        <f t="shared" si="63"/>
        <v>0</v>
      </c>
      <c r="BJ272" s="18" t="s">
        <v>138</v>
      </c>
      <c r="BK272" s="168">
        <f t="shared" si="64"/>
        <v>0</v>
      </c>
      <c r="BL272" s="18" t="s">
        <v>164</v>
      </c>
      <c r="BM272" s="18" t="s">
        <v>879</v>
      </c>
    </row>
    <row r="273" spans="2:65" s="1" customFormat="1" ht="25.5" customHeight="1">
      <c r="B273" s="131"/>
      <c r="C273" s="169" t="s">
        <v>643</v>
      </c>
      <c r="D273" s="169" t="s">
        <v>182</v>
      </c>
      <c r="E273" s="170" t="s">
        <v>880</v>
      </c>
      <c r="F273" s="247" t="s">
        <v>881</v>
      </c>
      <c r="G273" s="247"/>
      <c r="H273" s="247"/>
      <c r="I273" s="247"/>
      <c r="J273" s="171" t="s">
        <v>5</v>
      </c>
      <c r="K273" s="172">
        <v>5</v>
      </c>
      <c r="L273" s="248">
        <v>0</v>
      </c>
      <c r="M273" s="248"/>
      <c r="N273" s="249">
        <f t="shared" si="55"/>
        <v>0</v>
      </c>
      <c r="O273" s="246"/>
      <c r="P273" s="246"/>
      <c r="Q273" s="246"/>
      <c r="R273" s="134"/>
      <c r="T273" s="165" t="s">
        <v>5</v>
      </c>
      <c r="U273" s="43" t="s">
        <v>44</v>
      </c>
      <c r="V273" s="35"/>
      <c r="W273" s="166">
        <f t="shared" si="56"/>
        <v>0</v>
      </c>
      <c r="X273" s="166">
        <v>0</v>
      </c>
      <c r="Y273" s="166">
        <f t="shared" si="57"/>
        <v>0</v>
      </c>
      <c r="Z273" s="166">
        <v>0</v>
      </c>
      <c r="AA273" s="167">
        <f t="shared" si="58"/>
        <v>0</v>
      </c>
      <c r="AR273" s="18" t="s">
        <v>185</v>
      </c>
      <c r="AT273" s="18" t="s">
        <v>182</v>
      </c>
      <c r="AU273" s="18" t="s">
        <v>138</v>
      </c>
      <c r="AY273" s="18" t="s">
        <v>159</v>
      </c>
      <c r="BE273" s="105">
        <f t="shared" si="59"/>
        <v>0</v>
      </c>
      <c r="BF273" s="105">
        <f t="shared" si="60"/>
        <v>0</v>
      </c>
      <c r="BG273" s="105">
        <f t="shared" si="61"/>
        <v>0</v>
      </c>
      <c r="BH273" s="105">
        <f t="shared" si="62"/>
        <v>0</v>
      </c>
      <c r="BI273" s="105">
        <f t="shared" si="63"/>
        <v>0</v>
      </c>
      <c r="BJ273" s="18" t="s">
        <v>138</v>
      </c>
      <c r="BK273" s="168">
        <f t="shared" si="64"/>
        <v>0</v>
      </c>
      <c r="BL273" s="18" t="s">
        <v>164</v>
      </c>
      <c r="BM273" s="18" t="s">
        <v>882</v>
      </c>
    </row>
    <row r="274" spans="2:65" s="1" customFormat="1" ht="25.5" customHeight="1">
      <c r="B274" s="131"/>
      <c r="C274" s="169" t="s">
        <v>883</v>
      </c>
      <c r="D274" s="169" t="s">
        <v>182</v>
      </c>
      <c r="E274" s="170" t="s">
        <v>884</v>
      </c>
      <c r="F274" s="247" t="s">
        <v>885</v>
      </c>
      <c r="G274" s="247"/>
      <c r="H274" s="247"/>
      <c r="I274" s="247"/>
      <c r="J274" s="171" t="s">
        <v>5</v>
      </c>
      <c r="K274" s="172">
        <v>5</v>
      </c>
      <c r="L274" s="248">
        <v>0</v>
      </c>
      <c r="M274" s="248"/>
      <c r="N274" s="249">
        <f t="shared" si="55"/>
        <v>0</v>
      </c>
      <c r="O274" s="246"/>
      <c r="P274" s="246"/>
      <c r="Q274" s="246"/>
      <c r="R274" s="134"/>
      <c r="T274" s="165" t="s">
        <v>5</v>
      </c>
      <c r="U274" s="43" t="s">
        <v>44</v>
      </c>
      <c r="V274" s="35"/>
      <c r="W274" s="166">
        <f t="shared" si="56"/>
        <v>0</v>
      </c>
      <c r="X274" s="166">
        <v>0</v>
      </c>
      <c r="Y274" s="166">
        <f t="shared" si="57"/>
        <v>0</v>
      </c>
      <c r="Z274" s="166">
        <v>0</v>
      </c>
      <c r="AA274" s="167">
        <f t="shared" si="58"/>
        <v>0</v>
      </c>
      <c r="AR274" s="18" t="s">
        <v>185</v>
      </c>
      <c r="AT274" s="18" t="s">
        <v>182</v>
      </c>
      <c r="AU274" s="18" t="s">
        <v>138</v>
      </c>
      <c r="AY274" s="18" t="s">
        <v>159</v>
      </c>
      <c r="BE274" s="105">
        <f t="shared" si="59"/>
        <v>0</v>
      </c>
      <c r="BF274" s="105">
        <f t="shared" si="60"/>
        <v>0</v>
      </c>
      <c r="BG274" s="105">
        <f t="shared" si="61"/>
        <v>0</v>
      </c>
      <c r="BH274" s="105">
        <f t="shared" si="62"/>
        <v>0</v>
      </c>
      <c r="BI274" s="105">
        <f t="shared" si="63"/>
        <v>0</v>
      </c>
      <c r="BJ274" s="18" t="s">
        <v>138</v>
      </c>
      <c r="BK274" s="168">
        <f t="shared" si="64"/>
        <v>0</v>
      </c>
      <c r="BL274" s="18" t="s">
        <v>164</v>
      </c>
      <c r="BM274" s="18" t="s">
        <v>886</v>
      </c>
    </row>
    <row r="275" spans="2:65" s="1" customFormat="1" ht="25.5" customHeight="1">
      <c r="B275" s="131"/>
      <c r="C275" s="169" t="s">
        <v>647</v>
      </c>
      <c r="D275" s="169" t="s">
        <v>182</v>
      </c>
      <c r="E275" s="170" t="s">
        <v>887</v>
      </c>
      <c r="F275" s="247" t="s">
        <v>888</v>
      </c>
      <c r="G275" s="247"/>
      <c r="H275" s="247"/>
      <c r="I275" s="247"/>
      <c r="J275" s="171" t="s">
        <v>5</v>
      </c>
      <c r="K275" s="172">
        <v>5</v>
      </c>
      <c r="L275" s="248">
        <v>0</v>
      </c>
      <c r="M275" s="248"/>
      <c r="N275" s="249">
        <f t="shared" si="55"/>
        <v>0</v>
      </c>
      <c r="O275" s="246"/>
      <c r="P275" s="246"/>
      <c r="Q275" s="246"/>
      <c r="R275" s="134"/>
      <c r="T275" s="165" t="s">
        <v>5</v>
      </c>
      <c r="U275" s="43" t="s">
        <v>44</v>
      </c>
      <c r="V275" s="35"/>
      <c r="W275" s="166">
        <f t="shared" si="56"/>
        <v>0</v>
      </c>
      <c r="X275" s="166">
        <v>0</v>
      </c>
      <c r="Y275" s="166">
        <f t="shared" si="57"/>
        <v>0</v>
      </c>
      <c r="Z275" s="166">
        <v>0</v>
      </c>
      <c r="AA275" s="167">
        <f t="shared" si="58"/>
        <v>0</v>
      </c>
      <c r="AR275" s="18" t="s">
        <v>185</v>
      </c>
      <c r="AT275" s="18" t="s">
        <v>182</v>
      </c>
      <c r="AU275" s="18" t="s">
        <v>138</v>
      </c>
      <c r="AY275" s="18" t="s">
        <v>159</v>
      </c>
      <c r="BE275" s="105">
        <f t="shared" si="59"/>
        <v>0</v>
      </c>
      <c r="BF275" s="105">
        <f t="shared" si="60"/>
        <v>0</v>
      </c>
      <c r="BG275" s="105">
        <f t="shared" si="61"/>
        <v>0</v>
      </c>
      <c r="BH275" s="105">
        <f t="shared" si="62"/>
        <v>0</v>
      </c>
      <c r="BI275" s="105">
        <f t="shared" si="63"/>
        <v>0</v>
      </c>
      <c r="BJ275" s="18" t="s">
        <v>138</v>
      </c>
      <c r="BK275" s="168">
        <f t="shared" si="64"/>
        <v>0</v>
      </c>
      <c r="BL275" s="18" t="s">
        <v>164</v>
      </c>
      <c r="BM275" s="18" t="s">
        <v>889</v>
      </c>
    </row>
    <row r="276" spans="2:65" s="1" customFormat="1" ht="38.25" customHeight="1">
      <c r="B276" s="131"/>
      <c r="C276" s="160" t="s">
        <v>890</v>
      </c>
      <c r="D276" s="160" t="s">
        <v>160</v>
      </c>
      <c r="E276" s="161" t="s">
        <v>891</v>
      </c>
      <c r="F276" s="245" t="s">
        <v>892</v>
      </c>
      <c r="G276" s="245"/>
      <c r="H276" s="245"/>
      <c r="I276" s="245"/>
      <c r="J276" s="162" t="s">
        <v>163</v>
      </c>
      <c r="K276" s="163">
        <v>17</v>
      </c>
      <c r="L276" s="231">
        <v>0</v>
      </c>
      <c r="M276" s="231"/>
      <c r="N276" s="246">
        <f t="shared" si="55"/>
        <v>0</v>
      </c>
      <c r="O276" s="246"/>
      <c r="P276" s="246"/>
      <c r="Q276" s="246"/>
      <c r="R276" s="134"/>
      <c r="T276" s="165" t="s">
        <v>5</v>
      </c>
      <c r="U276" s="43" t="s">
        <v>44</v>
      </c>
      <c r="V276" s="35"/>
      <c r="W276" s="166">
        <f t="shared" si="56"/>
        <v>0</v>
      </c>
      <c r="X276" s="166">
        <v>0</v>
      </c>
      <c r="Y276" s="166">
        <f t="shared" si="57"/>
        <v>0</v>
      </c>
      <c r="Z276" s="166">
        <v>0</v>
      </c>
      <c r="AA276" s="167">
        <f t="shared" si="58"/>
        <v>0</v>
      </c>
      <c r="AR276" s="18" t="s">
        <v>164</v>
      </c>
      <c r="AT276" s="18" t="s">
        <v>160</v>
      </c>
      <c r="AU276" s="18" t="s">
        <v>138</v>
      </c>
      <c r="AY276" s="18" t="s">
        <v>159</v>
      </c>
      <c r="BE276" s="105">
        <f t="shared" si="59"/>
        <v>0</v>
      </c>
      <c r="BF276" s="105">
        <f t="shared" si="60"/>
        <v>0</v>
      </c>
      <c r="BG276" s="105">
        <f t="shared" si="61"/>
        <v>0</v>
      </c>
      <c r="BH276" s="105">
        <f t="shared" si="62"/>
        <v>0</v>
      </c>
      <c r="BI276" s="105">
        <f t="shared" si="63"/>
        <v>0</v>
      </c>
      <c r="BJ276" s="18" t="s">
        <v>138</v>
      </c>
      <c r="BK276" s="168">
        <f t="shared" si="64"/>
        <v>0</v>
      </c>
      <c r="BL276" s="18" t="s">
        <v>164</v>
      </c>
      <c r="BM276" s="18" t="s">
        <v>893</v>
      </c>
    </row>
    <row r="277" spans="2:65" s="1" customFormat="1" ht="25.5" customHeight="1">
      <c r="B277" s="131"/>
      <c r="C277" s="169" t="s">
        <v>650</v>
      </c>
      <c r="D277" s="169" t="s">
        <v>182</v>
      </c>
      <c r="E277" s="170" t="s">
        <v>894</v>
      </c>
      <c r="F277" s="247" t="s">
        <v>895</v>
      </c>
      <c r="G277" s="247"/>
      <c r="H277" s="247"/>
      <c r="I277" s="247"/>
      <c r="J277" s="171" t="s">
        <v>163</v>
      </c>
      <c r="K277" s="172">
        <v>17</v>
      </c>
      <c r="L277" s="248">
        <v>0</v>
      </c>
      <c r="M277" s="248"/>
      <c r="N277" s="249">
        <f t="shared" si="55"/>
        <v>0</v>
      </c>
      <c r="O277" s="246"/>
      <c r="P277" s="246"/>
      <c r="Q277" s="246"/>
      <c r="R277" s="134"/>
      <c r="T277" s="165" t="s">
        <v>5</v>
      </c>
      <c r="U277" s="43" t="s">
        <v>44</v>
      </c>
      <c r="V277" s="35"/>
      <c r="W277" s="166">
        <f t="shared" si="56"/>
        <v>0</v>
      </c>
      <c r="X277" s="166">
        <v>0</v>
      </c>
      <c r="Y277" s="166">
        <f t="shared" si="57"/>
        <v>0</v>
      </c>
      <c r="Z277" s="166">
        <v>0</v>
      </c>
      <c r="AA277" s="167">
        <f t="shared" si="58"/>
        <v>0</v>
      </c>
      <c r="AR277" s="18" t="s">
        <v>185</v>
      </c>
      <c r="AT277" s="18" t="s">
        <v>182</v>
      </c>
      <c r="AU277" s="18" t="s">
        <v>138</v>
      </c>
      <c r="AY277" s="18" t="s">
        <v>159</v>
      </c>
      <c r="BE277" s="105">
        <f t="shared" si="59"/>
        <v>0</v>
      </c>
      <c r="BF277" s="105">
        <f t="shared" si="60"/>
        <v>0</v>
      </c>
      <c r="BG277" s="105">
        <f t="shared" si="61"/>
        <v>0</v>
      </c>
      <c r="BH277" s="105">
        <f t="shared" si="62"/>
        <v>0</v>
      </c>
      <c r="BI277" s="105">
        <f t="shared" si="63"/>
        <v>0</v>
      </c>
      <c r="BJ277" s="18" t="s">
        <v>138</v>
      </c>
      <c r="BK277" s="168">
        <f t="shared" si="64"/>
        <v>0</v>
      </c>
      <c r="BL277" s="18" t="s">
        <v>164</v>
      </c>
      <c r="BM277" s="18" t="s">
        <v>896</v>
      </c>
    </row>
    <row r="278" spans="2:65" s="1" customFormat="1" ht="38.25" customHeight="1">
      <c r="B278" s="131"/>
      <c r="C278" s="160" t="s">
        <v>897</v>
      </c>
      <c r="D278" s="160" t="s">
        <v>160</v>
      </c>
      <c r="E278" s="161" t="s">
        <v>898</v>
      </c>
      <c r="F278" s="245" t="s">
        <v>899</v>
      </c>
      <c r="G278" s="245"/>
      <c r="H278" s="245"/>
      <c r="I278" s="245"/>
      <c r="J278" s="162" t="s">
        <v>163</v>
      </c>
      <c r="K278" s="163">
        <v>1</v>
      </c>
      <c r="L278" s="231">
        <v>0</v>
      </c>
      <c r="M278" s="231"/>
      <c r="N278" s="246">
        <f t="shared" si="55"/>
        <v>0</v>
      </c>
      <c r="O278" s="246"/>
      <c r="P278" s="246"/>
      <c r="Q278" s="246"/>
      <c r="R278" s="134"/>
      <c r="T278" s="165" t="s">
        <v>5</v>
      </c>
      <c r="U278" s="43" t="s">
        <v>44</v>
      </c>
      <c r="V278" s="35"/>
      <c r="W278" s="166">
        <f t="shared" si="56"/>
        <v>0</v>
      </c>
      <c r="X278" s="166">
        <v>0</v>
      </c>
      <c r="Y278" s="166">
        <f t="shared" si="57"/>
        <v>0</v>
      </c>
      <c r="Z278" s="166">
        <v>0</v>
      </c>
      <c r="AA278" s="167">
        <f t="shared" si="58"/>
        <v>0</v>
      </c>
      <c r="AR278" s="18" t="s">
        <v>164</v>
      </c>
      <c r="AT278" s="18" t="s">
        <v>160</v>
      </c>
      <c r="AU278" s="18" t="s">
        <v>138</v>
      </c>
      <c r="AY278" s="18" t="s">
        <v>159</v>
      </c>
      <c r="BE278" s="105">
        <f t="shared" si="59"/>
        <v>0</v>
      </c>
      <c r="BF278" s="105">
        <f t="shared" si="60"/>
        <v>0</v>
      </c>
      <c r="BG278" s="105">
        <f t="shared" si="61"/>
        <v>0</v>
      </c>
      <c r="BH278" s="105">
        <f t="shared" si="62"/>
        <v>0</v>
      </c>
      <c r="BI278" s="105">
        <f t="shared" si="63"/>
        <v>0</v>
      </c>
      <c r="BJ278" s="18" t="s">
        <v>138</v>
      </c>
      <c r="BK278" s="168">
        <f t="shared" si="64"/>
        <v>0</v>
      </c>
      <c r="BL278" s="18" t="s">
        <v>164</v>
      </c>
      <c r="BM278" s="18" t="s">
        <v>900</v>
      </c>
    </row>
    <row r="279" spans="2:65" s="1" customFormat="1" ht="51" customHeight="1">
      <c r="B279" s="131"/>
      <c r="C279" s="169" t="s">
        <v>654</v>
      </c>
      <c r="D279" s="169" t="s">
        <v>182</v>
      </c>
      <c r="E279" s="170" t="s">
        <v>901</v>
      </c>
      <c r="F279" s="247" t="s">
        <v>902</v>
      </c>
      <c r="G279" s="247"/>
      <c r="H279" s="247"/>
      <c r="I279" s="247"/>
      <c r="J279" s="171" t="s">
        <v>163</v>
      </c>
      <c r="K279" s="172">
        <v>1</v>
      </c>
      <c r="L279" s="248">
        <v>0</v>
      </c>
      <c r="M279" s="248"/>
      <c r="N279" s="249">
        <f t="shared" si="55"/>
        <v>0</v>
      </c>
      <c r="O279" s="246"/>
      <c r="P279" s="246"/>
      <c r="Q279" s="246"/>
      <c r="R279" s="134"/>
      <c r="T279" s="165" t="s">
        <v>5</v>
      </c>
      <c r="U279" s="43" t="s">
        <v>44</v>
      </c>
      <c r="V279" s="35"/>
      <c r="W279" s="166">
        <f t="shared" si="56"/>
        <v>0</v>
      </c>
      <c r="X279" s="166">
        <v>0</v>
      </c>
      <c r="Y279" s="166">
        <f t="shared" si="57"/>
        <v>0</v>
      </c>
      <c r="Z279" s="166">
        <v>0</v>
      </c>
      <c r="AA279" s="167">
        <f t="shared" si="58"/>
        <v>0</v>
      </c>
      <c r="AR279" s="18" t="s">
        <v>185</v>
      </c>
      <c r="AT279" s="18" t="s">
        <v>182</v>
      </c>
      <c r="AU279" s="18" t="s">
        <v>138</v>
      </c>
      <c r="AY279" s="18" t="s">
        <v>159</v>
      </c>
      <c r="BE279" s="105">
        <f t="shared" si="59"/>
        <v>0</v>
      </c>
      <c r="BF279" s="105">
        <f t="shared" si="60"/>
        <v>0</v>
      </c>
      <c r="BG279" s="105">
        <f t="shared" si="61"/>
        <v>0</v>
      </c>
      <c r="BH279" s="105">
        <f t="shared" si="62"/>
        <v>0</v>
      </c>
      <c r="BI279" s="105">
        <f t="shared" si="63"/>
        <v>0</v>
      </c>
      <c r="BJ279" s="18" t="s">
        <v>138</v>
      </c>
      <c r="BK279" s="168">
        <f t="shared" si="64"/>
        <v>0</v>
      </c>
      <c r="BL279" s="18" t="s">
        <v>164</v>
      </c>
      <c r="BM279" s="18" t="s">
        <v>903</v>
      </c>
    </row>
    <row r="280" spans="2:65" s="1" customFormat="1" ht="25.5" customHeight="1">
      <c r="B280" s="131"/>
      <c r="C280" s="160" t="s">
        <v>904</v>
      </c>
      <c r="D280" s="160" t="s">
        <v>160</v>
      </c>
      <c r="E280" s="161" t="s">
        <v>905</v>
      </c>
      <c r="F280" s="245" t="s">
        <v>906</v>
      </c>
      <c r="G280" s="245"/>
      <c r="H280" s="245"/>
      <c r="I280" s="245"/>
      <c r="J280" s="162" t="s">
        <v>163</v>
      </c>
      <c r="K280" s="163">
        <v>5</v>
      </c>
      <c r="L280" s="231">
        <v>0</v>
      </c>
      <c r="M280" s="231"/>
      <c r="N280" s="246">
        <f t="shared" si="55"/>
        <v>0</v>
      </c>
      <c r="O280" s="246"/>
      <c r="P280" s="246"/>
      <c r="Q280" s="246"/>
      <c r="R280" s="134"/>
      <c r="T280" s="165" t="s">
        <v>5</v>
      </c>
      <c r="U280" s="43" t="s">
        <v>44</v>
      </c>
      <c r="V280" s="35"/>
      <c r="W280" s="166">
        <f t="shared" si="56"/>
        <v>0</v>
      </c>
      <c r="X280" s="166">
        <v>0</v>
      </c>
      <c r="Y280" s="166">
        <f t="shared" si="57"/>
        <v>0</v>
      </c>
      <c r="Z280" s="166">
        <v>0</v>
      </c>
      <c r="AA280" s="167">
        <f t="shared" si="58"/>
        <v>0</v>
      </c>
      <c r="AR280" s="18" t="s">
        <v>164</v>
      </c>
      <c r="AT280" s="18" t="s">
        <v>160</v>
      </c>
      <c r="AU280" s="18" t="s">
        <v>138</v>
      </c>
      <c r="AY280" s="18" t="s">
        <v>159</v>
      </c>
      <c r="BE280" s="105">
        <f t="shared" si="59"/>
        <v>0</v>
      </c>
      <c r="BF280" s="105">
        <f t="shared" si="60"/>
        <v>0</v>
      </c>
      <c r="BG280" s="105">
        <f t="shared" si="61"/>
        <v>0</v>
      </c>
      <c r="BH280" s="105">
        <f t="shared" si="62"/>
        <v>0</v>
      </c>
      <c r="BI280" s="105">
        <f t="shared" si="63"/>
        <v>0</v>
      </c>
      <c r="BJ280" s="18" t="s">
        <v>138</v>
      </c>
      <c r="BK280" s="168">
        <f t="shared" si="64"/>
        <v>0</v>
      </c>
      <c r="BL280" s="18" t="s">
        <v>164</v>
      </c>
      <c r="BM280" s="18" t="s">
        <v>907</v>
      </c>
    </row>
    <row r="281" spans="2:65" s="1" customFormat="1" ht="51" customHeight="1">
      <c r="B281" s="131"/>
      <c r="C281" s="169" t="s">
        <v>657</v>
      </c>
      <c r="D281" s="169" t="s">
        <v>182</v>
      </c>
      <c r="E281" s="170" t="s">
        <v>908</v>
      </c>
      <c r="F281" s="247" t="s">
        <v>909</v>
      </c>
      <c r="G281" s="247"/>
      <c r="H281" s="247"/>
      <c r="I281" s="247"/>
      <c r="J281" s="171" t="s">
        <v>163</v>
      </c>
      <c r="K281" s="172">
        <v>5</v>
      </c>
      <c r="L281" s="248">
        <v>0</v>
      </c>
      <c r="M281" s="248"/>
      <c r="N281" s="249">
        <f t="shared" si="55"/>
        <v>0</v>
      </c>
      <c r="O281" s="246"/>
      <c r="P281" s="246"/>
      <c r="Q281" s="246"/>
      <c r="R281" s="134"/>
      <c r="T281" s="165" t="s">
        <v>5</v>
      </c>
      <c r="U281" s="43" t="s">
        <v>44</v>
      </c>
      <c r="V281" s="35"/>
      <c r="W281" s="166">
        <f t="shared" si="56"/>
        <v>0</v>
      </c>
      <c r="X281" s="166">
        <v>0</v>
      </c>
      <c r="Y281" s="166">
        <f t="shared" si="57"/>
        <v>0</v>
      </c>
      <c r="Z281" s="166">
        <v>0</v>
      </c>
      <c r="AA281" s="167">
        <f t="shared" si="58"/>
        <v>0</v>
      </c>
      <c r="AR281" s="18" t="s">
        <v>185</v>
      </c>
      <c r="AT281" s="18" t="s">
        <v>182</v>
      </c>
      <c r="AU281" s="18" t="s">
        <v>138</v>
      </c>
      <c r="AY281" s="18" t="s">
        <v>159</v>
      </c>
      <c r="BE281" s="105">
        <f t="shared" si="59"/>
        <v>0</v>
      </c>
      <c r="BF281" s="105">
        <f t="shared" si="60"/>
        <v>0</v>
      </c>
      <c r="BG281" s="105">
        <f t="shared" si="61"/>
        <v>0</v>
      </c>
      <c r="BH281" s="105">
        <f t="shared" si="62"/>
        <v>0</v>
      </c>
      <c r="BI281" s="105">
        <f t="shared" si="63"/>
        <v>0</v>
      </c>
      <c r="BJ281" s="18" t="s">
        <v>138</v>
      </c>
      <c r="BK281" s="168">
        <f t="shared" si="64"/>
        <v>0</v>
      </c>
      <c r="BL281" s="18" t="s">
        <v>164</v>
      </c>
      <c r="BM281" s="18" t="s">
        <v>910</v>
      </c>
    </row>
    <row r="282" spans="2:65" s="1" customFormat="1" ht="38.25" customHeight="1">
      <c r="B282" s="131"/>
      <c r="C282" s="169" t="s">
        <v>911</v>
      </c>
      <c r="D282" s="169" t="s">
        <v>182</v>
      </c>
      <c r="E282" s="170" t="s">
        <v>912</v>
      </c>
      <c r="F282" s="247" t="s">
        <v>913</v>
      </c>
      <c r="G282" s="247"/>
      <c r="H282" s="247"/>
      <c r="I282" s="247"/>
      <c r="J282" s="171" t="s">
        <v>163</v>
      </c>
      <c r="K282" s="172">
        <v>5</v>
      </c>
      <c r="L282" s="248">
        <v>0</v>
      </c>
      <c r="M282" s="248"/>
      <c r="N282" s="249">
        <f t="shared" si="55"/>
        <v>0</v>
      </c>
      <c r="O282" s="246"/>
      <c r="P282" s="246"/>
      <c r="Q282" s="246"/>
      <c r="R282" s="134"/>
      <c r="T282" s="165" t="s">
        <v>5</v>
      </c>
      <c r="U282" s="43" t="s">
        <v>44</v>
      </c>
      <c r="V282" s="35"/>
      <c r="W282" s="166">
        <f t="shared" si="56"/>
        <v>0</v>
      </c>
      <c r="X282" s="166">
        <v>0</v>
      </c>
      <c r="Y282" s="166">
        <f t="shared" si="57"/>
        <v>0</v>
      </c>
      <c r="Z282" s="166">
        <v>0</v>
      </c>
      <c r="AA282" s="167">
        <f t="shared" si="58"/>
        <v>0</v>
      </c>
      <c r="AR282" s="18" t="s">
        <v>185</v>
      </c>
      <c r="AT282" s="18" t="s">
        <v>182</v>
      </c>
      <c r="AU282" s="18" t="s">
        <v>138</v>
      </c>
      <c r="AY282" s="18" t="s">
        <v>159</v>
      </c>
      <c r="BE282" s="105">
        <f t="shared" si="59"/>
        <v>0</v>
      </c>
      <c r="BF282" s="105">
        <f t="shared" si="60"/>
        <v>0</v>
      </c>
      <c r="BG282" s="105">
        <f t="shared" si="61"/>
        <v>0</v>
      </c>
      <c r="BH282" s="105">
        <f t="shared" si="62"/>
        <v>0</v>
      </c>
      <c r="BI282" s="105">
        <f t="shared" si="63"/>
        <v>0</v>
      </c>
      <c r="BJ282" s="18" t="s">
        <v>138</v>
      </c>
      <c r="BK282" s="168">
        <f t="shared" si="64"/>
        <v>0</v>
      </c>
      <c r="BL282" s="18" t="s">
        <v>164</v>
      </c>
      <c r="BM282" s="18" t="s">
        <v>914</v>
      </c>
    </row>
    <row r="283" spans="2:65" s="1" customFormat="1" ht="38.25" customHeight="1">
      <c r="B283" s="131"/>
      <c r="C283" s="160" t="s">
        <v>661</v>
      </c>
      <c r="D283" s="160" t="s">
        <v>160</v>
      </c>
      <c r="E283" s="161" t="s">
        <v>915</v>
      </c>
      <c r="F283" s="245" t="s">
        <v>916</v>
      </c>
      <c r="G283" s="245"/>
      <c r="H283" s="245"/>
      <c r="I283" s="245"/>
      <c r="J283" s="162" t="s">
        <v>163</v>
      </c>
      <c r="K283" s="163">
        <v>4</v>
      </c>
      <c r="L283" s="231">
        <v>0</v>
      </c>
      <c r="M283" s="231"/>
      <c r="N283" s="246">
        <f t="shared" si="55"/>
        <v>0</v>
      </c>
      <c r="O283" s="246"/>
      <c r="P283" s="246"/>
      <c r="Q283" s="246"/>
      <c r="R283" s="134"/>
      <c r="T283" s="165" t="s">
        <v>5</v>
      </c>
      <c r="U283" s="43" t="s">
        <v>44</v>
      </c>
      <c r="V283" s="35"/>
      <c r="W283" s="166">
        <f t="shared" si="56"/>
        <v>0</v>
      </c>
      <c r="X283" s="166">
        <v>0</v>
      </c>
      <c r="Y283" s="166">
        <f t="shared" si="57"/>
        <v>0</v>
      </c>
      <c r="Z283" s="166">
        <v>0</v>
      </c>
      <c r="AA283" s="167">
        <f t="shared" si="58"/>
        <v>0</v>
      </c>
      <c r="AR283" s="18" t="s">
        <v>164</v>
      </c>
      <c r="AT283" s="18" t="s">
        <v>160</v>
      </c>
      <c r="AU283" s="18" t="s">
        <v>138</v>
      </c>
      <c r="AY283" s="18" t="s">
        <v>159</v>
      </c>
      <c r="BE283" s="105">
        <f t="shared" si="59"/>
        <v>0</v>
      </c>
      <c r="BF283" s="105">
        <f t="shared" si="60"/>
        <v>0</v>
      </c>
      <c r="BG283" s="105">
        <f t="shared" si="61"/>
        <v>0</v>
      </c>
      <c r="BH283" s="105">
        <f t="shared" si="62"/>
        <v>0</v>
      </c>
      <c r="BI283" s="105">
        <f t="shared" si="63"/>
        <v>0</v>
      </c>
      <c r="BJ283" s="18" t="s">
        <v>138</v>
      </c>
      <c r="BK283" s="168">
        <f t="shared" si="64"/>
        <v>0</v>
      </c>
      <c r="BL283" s="18" t="s">
        <v>164</v>
      </c>
      <c r="BM283" s="18" t="s">
        <v>917</v>
      </c>
    </row>
    <row r="284" spans="2:65" s="1" customFormat="1" ht="63.75" customHeight="1">
      <c r="B284" s="131"/>
      <c r="C284" s="169" t="s">
        <v>918</v>
      </c>
      <c r="D284" s="169" t="s">
        <v>182</v>
      </c>
      <c r="E284" s="170" t="s">
        <v>919</v>
      </c>
      <c r="F284" s="247" t="s">
        <v>920</v>
      </c>
      <c r="G284" s="247"/>
      <c r="H284" s="247"/>
      <c r="I284" s="247"/>
      <c r="J284" s="171" t="s">
        <v>163</v>
      </c>
      <c r="K284" s="172">
        <v>3</v>
      </c>
      <c r="L284" s="248">
        <v>0</v>
      </c>
      <c r="M284" s="248"/>
      <c r="N284" s="249">
        <f t="shared" si="55"/>
        <v>0</v>
      </c>
      <c r="O284" s="246"/>
      <c r="P284" s="246"/>
      <c r="Q284" s="246"/>
      <c r="R284" s="134"/>
      <c r="T284" s="165" t="s">
        <v>5</v>
      </c>
      <c r="U284" s="43" t="s">
        <v>44</v>
      </c>
      <c r="V284" s="35"/>
      <c r="W284" s="166">
        <f t="shared" si="56"/>
        <v>0</v>
      </c>
      <c r="X284" s="166">
        <v>0</v>
      </c>
      <c r="Y284" s="166">
        <f t="shared" si="57"/>
        <v>0</v>
      </c>
      <c r="Z284" s="166">
        <v>0</v>
      </c>
      <c r="AA284" s="167">
        <f t="shared" si="58"/>
        <v>0</v>
      </c>
      <c r="AR284" s="18" t="s">
        <v>185</v>
      </c>
      <c r="AT284" s="18" t="s">
        <v>182</v>
      </c>
      <c r="AU284" s="18" t="s">
        <v>138</v>
      </c>
      <c r="AY284" s="18" t="s">
        <v>159</v>
      </c>
      <c r="BE284" s="105">
        <f t="shared" si="59"/>
        <v>0</v>
      </c>
      <c r="BF284" s="105">
        <f t="shared" si="60"/>
        <v>0</v>
      </c>
      <c r="BG284" s="105">
        <f t="shared" si="61"/>
        <v>0</v>
      </c>
      <c r="BH284" s="105">
        <f t="shared" si="62"/>
        <v>0</v>
      </c>
      <c r="BI284" s="105">
        <f t="shared" si="63"/>
        <v>0</v>
      </c>
      <c r="BJ284" s="18" t="s">
        <v>138</v>
      </c>
      <c r="BK284" s="168">
        <f t="shared" si="64"/>
        <v>0</v>
      </c>
      <c r="BL284" s="18" t="s">
        <v>164</v>
      </c>
      <c r="BM284" s="18" t="s">
        <v>921</v>
      </c>
    </row>
    <row r="285" spans="2:65" s="1" customFormat="1" ht="63.75" customHeight="1">
      <c r="B285" s="131"/>
      <c r="C285" s="169" t="s">
        <v>664</v>
      </c>
      <c r="D285" s="169" t="s">
        <v>182</v>
      </c>
      <c r="E285" s="170" t="s">
        <v>922</v>
      </c>
      <c r="F285" s="247" t="s">
        <v>923</v>
      </c>
      <c r="G285" s="247"/>
      <c r="H285" s="247"/>
      <c r="I285" s="247"/>
      <c r="J285" s="171" t="s">
        <v>163</v>
      </c>
      <c r="K285" s="179">
        <v>1</v>
      </c>
      <c r="L285" s="248">
        <v>0</v>
      </c>
      <c r="M285" s="248"/>
      <c r="N285" s="249">
        <f t="shared" ref="N285:N293" si="65">ROUND(L285*K285,3)</f>
        <v>0</v>
      </c>
      <c r="O285" s="246"/>
      <c r="P285" s="246"/>
      <c r="Q285" s="246"/>
      <c r="R285" s="134"/>
      <c r="T285" s="165"/>
      <c r="U285" s="43"/>
      <c r="V285" s="178"/>
      <c r="W285" s="166"/>
      <c r="X285" s="166"/>
      <c r="Y285" s="166"/>
      <c r="Z285" s="166"/>
      <c r="AA285" s="167"/>
      <c r="AR285" s="18"/>
      <c r="AT285" s="18"/>
      <c r="AU285" s="18"/>
      <c r="AY285" s="18"/>
      <c r="BE285" s="105"/>
      <c r="BF285" s="105"/>
      <c r="BG285" s="105"/>
      <c r="BH285" s="105"/>
      <c r="BI285" s="105"/>
      <c r="BJ285" s="18"/>
      <c r="BK285" s="168"/>
      <c r="BL285" s="18"/>
      <c r="BM285" s="18"/>
    </row>
    <row r="286" spans="2:65" s="1" customFormat="1" ht="63.75" customHeight="1">
      <c r="B286" s="131"/>
      <c r="C286" s="169" t="s">
        <v>925</v>
      </c>
      <c r="D286" s="169" t="s">
        <v>182</v>
      </c>
      <c r="E286" s="170"/>
      <c r="F286" s="274" t="s">
        <v>1037</v>
      </c>
      <c r="G286" s="275"/>
      <c r="H286" s="275"/>
      <c r="I286" s="276"/>
      <c r="J286" s="171" t="s">
        <v>163</v>
      </c>
      <c r="K286" s="179">
        <v>35</v>
      </c>
      <c r="L286" s="248">
        <v>0</v>
      </c>
      <c r="M286" s="248"/>
      <c r="N286" s="249">
        <f t="shared" si="65"/>
        <v>0</v>
      </c>
      <c r="O286" s="273"/>
      <c r="P286" s="273"/>
      <c r="Q286" s="273"/>
      <c r="R286" s="134"/>
      <c r="T286" s="165"/>
      <c r="U286" s="43"/>
      <c r="V286" s="178"/>
      <c r="W286" s="166"/>
      <c r="X286" s="166"/>
      <c r="Y286" s="166"/>
      <c r="Z286" s="166"/>
      <c r="AA286" s="167"/>
      <c r="AR286" s="18"/>
      <c r="AT286" s="18"/>
      <c r="AU286" s="18"/>
      <c r="AY286" s="18"/>
      <c r="BE286" s="105"/>
      <c r="BF286" s="105"/>
      <c r="BG286" s="105"/>
      <c r="BH286" s="105"/>
      <c r="BI286" s="105"/>
      <c r="BJ286" s="18"/>
      <c r="BK286" s="168"/>
      <c r="BL286" s="18"/>
      <c r="BM286" s="18"/>
    </row>
    <row r="287" spans="2:65" s="1" customFormat="1" ht="63.75" customHeight="1">
      <c r="B287" s="131"/>
      <c r="C287" s="169" t="s">
        <v>1038</v>
      </c>
      <c r="D287" s="169" t="s">
        <v>182</v>
      </c>
      <c r="E287" s="170"/>
      <c r="F287" s="247" t="s">
        <v>1039</v>
      </c>
      <c r="G287" s="247"/>
      <c r="H287" s="247"/>
      <c r="I287" s="247"/>
      <c r="J287" s="171" t="s">
        <v>163</v>
      </c>
      <c r="K287" s="179">
        <v>35</v>
      </c>
      <c r="L287" s="248">
        <v>0</v>
      </c>
      <c r="M287" s="248"/>
      <c r="N287" s="249">
        <f t="shared" si="65"/>
        <v>0</v>
      </c>
      <c r="O287" s="273"/>
      <c r="P287" s="273"/>
      <c r="Q287" s="273"/>
      <c r="R287" s="134"/>
      <c r="T287" s="165"/>
      <c r="U287" s="43"/>
      <c r="V287" s="178"/>
      <c r="W287" s="166"/>
      <c r="X287" s="166"/>
      <c r="Y287" s="166"/>
      <c r="Z287" s="166"/>
      <c r="AA287" s="167"/>
      <c r="AR287" s="18"/>
      <c r="AT287" s="18"/>
      <c r="AU287" s="18"/>
      <c r="AY287" s="18"/>
      <c r="BE287" s="105"/>
      <c r="BF287" s="105"/>
      <c r="BG287" s="105"/>
      <c r="BH287" s="105"/>
      <c r="BI287" s="105"/>
      <c r="BJ287" s="18"/>
      <c r="BK287" s="168"/>
      <c r="BL287" s="18"/>
      <c r="BM287" s="18"/>
    </row>
    <row r="288" spans="2:65" s="1" customFormat="1" ht="63.75" customHeight="1">
      <c r="B288" s="131"/>
      <c r="C288" s="169" t="s">
        <v>933</v>
      </c>
      <c r="D288" s="169" t="s">
        <v>182</v>
      </c>
      <c r="E288" s="170"/>
      <c r="F288" s="247" t="s">
        <v>1040</v>
      </c>
      <c r="G288" s="247"/>
      <c r="H288" s="247"/>
      <c r="I288" s="247"/>
      <c r="J288" s="171" t="s">
        <v>163</v>
      </c>
      <c r="K288" s="179">
        <v>35</v>
      </c>
      <c r="L288" s="248">
        <v>0</v>
      </c>
      <c r="M288" s="248"/>
      <c r="N288" s="249">
        <f t="shared" si="65"/>
        <v>0</v>
      </c>
      <c r="O288" s="273"/>
      <c r="P288" s="273"/>
      <c r="Q288" s="273"/>
      <c r="R288" s="134"/>
      <c r="T288" s="165"/>
      <c r="U288" s="43"/>
      <c r="V288" s="178"/>
      <c r="W288" s="166"/>
      <c r="X288" s="166"/>
      <c r="Y288" s="166"/>
      <c r="Z288" s="166"/>
      <c r="AA288" s="167"/>
      <c r="AR288" s="18"/>
      <c r="AT288" s="18"/>
      <c r="AU288" s="18"/>
      <c r="AY288" s="18"/>
      <c r="BE288" s="105"/>
      <c r="BF288" s="105"/>
      <c r="BG288" s="105"/>
      <c r="BH288" s="105"/>
      <c r="BI288" s="105"/>
      <c r="BJ288" s="18"/>
      <c r="BK288" s="168"/>
      <c r="BL288" s="18"/>
      <c r="BM288" s="18"/>
    </row>
    <row r="289" spans="2:65" s="1" customFormat="1" ht="63.75" customHeight="1">
      <c r="B289" s="131"/>
      <c r="C289" s="180" t="s">
        <v>671</v>
      </c>
      <c r="D289" s="180" t="s">
        <v>160</v>
      </c>
      <c r="E289" s="181"/>
      <c r="F289" s="272" t="s">
        <v>1041</v>
      </c>
      <c r="G289" s="272"/>
      <c r="H289" s="272"/>
      <c r="I289" s="272"/>
      <c r="J289" s="182" t="s">
        <v>371</v>
      </c>
      <c r="K289" s="183">
        <v>35</v>
      </c>
      <c r="L289" s="231">
        <v>0</v>
      </c>
      <c r="M289" s="231"/>
      <c r="N289" s="273">
        <f t="shared" si="65"/>
        <v>0</v>
      </c>
      <c r="O289" s="273"/>
      <c r="P289" s="273"/>
      <c r="Q289" s="273"/>
      <c r="R289" s="134"/>
      <c r="T289" s="165"/>
      <c r="U289" s="43"/>
      <c r="V289" s="178"/>
      <c r="W289" s="166"/>
      <c r="X289" s="166"/>
      <c r="Y289" s="166"/>
      <c r="Z289" s="166"/>
      <c r="AA289" s="167"/>
      <c r="AR289" s="18"/>
      <c r="AT289" s="18"/>
      <c r="AU289" s="18"/>
      <c r="AY289" s="18"/>
      <c r="BE289" s="105"/>
      <c r="BF289" s="105"/>
      <c r="BG289" s="105"/>
      <c r="BH289" s="105"/>
      <c r="BI289" s="105"/>
      <c r="BJ289" s="18"/>
      <c r="BK289" s="168"/>
      <c r="BL289" s="18"/>
      <c r="BM289" s="18"/>
    </row>
    <row r="290" spans="2:65" s="1" customFormat="1" ht="63.75" customHeight="1">
      <c r="B290" s="131"/>
      <c r="C290" s="169" t="s">
        <v>940</v>
      </c>
      <c r="D290" s="169" t="s">
        <v>182</v>
      </c>
      <c r="E290" s="170"/>
      <c r="F290" s="247" t="s">
        <v>1042</v>
      </c>
      <c r="G290" s="247"/>
      <c r="H290" s="247"/>
      <c r="I290" s="247"/>
      <c r="J290" s="171" t="s">
        <v>163</v>
      </c>
      <c r="K290" s="179">
        <v>15</v>
      </c>
      <c r="L290" s="248">
        <v>0</v>
      </c>
      <c r="M290" s="248"/>
      <c r="N290" s="249">
        <f t="shared" si="65"/>
        <v>0</v>
      </c>
      <c r="O290" s="273"/>
      <c r="P290" s="273"/>
      <c r="Q290" s="273"/>
      <c r="R290" s="134"/>
      <c r="T290" s="165"/>
      <c r="U290" s="43"/>
      <c r="V290" s="178"/>
      <c r="W290" s="166"/>
      <c r="X290" s="166"/>
      <c r="Y290" s="166"/>
      <c r="Z290" s="166"/>
      <c r="AA290" s="167"/>
      <c r="AR290" s="18"/>
      <c r="AT290" s="18"/>
      <c r="AU290" s="18"/>
      <c r="AY290" s="18"/>
      <c r="BE290" s="105"/>
      <c r="BF290" s="105"/>
      <c r="BG290" s="105"/>
      <c r="BH290" s="105"/>
      <c r="BI290" s="105"/>
      <c r="BJ290" s="18"/>
      <c r="BK290" s="168"/>
      <c r="BL290" s="18"/>
      <c r="BM290" s="18"/>
    </row>
    <row r="291" spans="2:65" s="1" customFormat="1" ht="63.75" customHeight="1">
      <c r="B291" s="131"/>
      <c r="C291" s="169" t="s">
        <v>947</v>
      </c>
      <c r="D291" s="169" t="s">
        <v>182</v>
      </c>
      <c r="E291" s="170"/>
      <c r="F291" s="247" t="s">
        <v>1043</v>
      </c>
      <c r="G291" s="247"/>
      <c r="H291" s="247"/>
      <c r="I291" s="247"/>
      <c r="J291" s="171" t="s">
        <v>163</v>
      </c>
      <c r="K291" s="179">
        <v>15</v>
      </c>
      <c r="L291" s="248">
        <v>0</v>
      </c>
      <c r="M291" s="248"/>
      <c r="N291" s="249">
        <f t="shared" si="65"/>
        <v>0</v>
      </c>
      <c r="O291" s="273"/>
      <c r="P291" s="273"/>
      <c r="Q291" s="273"/>
      <c r="R291" s="134"/>
      <c r="T291" s="165"/>
      <c r="U291" s="43"/>
      <c r="V291" s="178"/>
      <c r="W291" s="166"/>
      <c r="X291" s="166"/>
      <c r="Y291" s="166"/>
      <c r="Z291" s="166"/>
      <c r="AA291" s="167"/>
      <c r="AR291" s="18"/>
      <c r="AT291" s="18"/>
      <c r="AU291" s="18"/>
      <c r="AY291" s="18"/>
      <c r="BE291" s="105"/>
      <c r="BF291" s="105"/>
      <c r="BG291" s="105"/>
      <c r="BH291" s="105"/>
      <c r="BI291" s="105"/>
      <c r="BJ291" s="18"/>
      <c r="BK291" s="168"/>
      <c r="BL291" s="18"/>
      <c r="BM291" s="18"/>
    </row>
    <row r="292" spans="2:65" s="1" customFormat="1" ht="63.75" customHeight="1">
      <c r="B292" s="131"/>
      <c r="C292" s="169" t="s">
        <v>954</v>
      </c>
      <c r="D292" s="169" t="s">
        <v>182</v>
      </c>
      <c r="E292" s="170"/>
      <c r="F292" s="247" t="s">
        <v>1044</v>
      </c>
      <c r="G292" s="247"/>
      <c r="H292" s="247"/>
      <c r="I292" s="247"/>
      <c r="J292" s="171" t="s">
        <v>163</v>
      </c>
      <c r="K292" s="179">
        <v>15</v>
      </c>
      <c r="L292" s="248">
        <v>0</v>
      </c>
      <c r="M292" s="248"/>
      <c r="N292" s="249">
        <f t="shared" si="65"/>
        <v>0</v>
      </c>
      <c r="O292" s="273"/>
      <c r="P292" s="273"/>
      <c r="Q292" s="273"/>
      <c r="R292" s="134"/>
      <c r="T292" s="165"/>
      <c r="U292" s="43"/>
      <c r="V292" s="178"/>
      <c r="W292" s="166"/>
      <c r="X292" s="166"/>
      <c r="Y292" s="166"/>
      <c r="Z292" s="166"/>
      <c r="AA292" s="167"/>
      <c r="AR292" s="18"/>
      <c r="AT292" s="18"/>
      <c r="AU292" s="18"/>
      <c r="AY292" s="18"/>
      <c r="BE292" s="105"/>
      <c r="BF292" s="105"/>
      <c r="BG292" s="105"/>
      <c r="BH292" s="105"/>
      <c r="BI292" s="105"/>
      <c r="BJ292" s="18"/>
      <c r="BK292" s="168"/>
      <c r="BL292" s="18"/>
      <c r="BM292" s="18"/>
    </row>
    <row r="293" spans="2:65" s="1" customFormat="1" ht="38.25" customHeight="1">
      <c r="B293" s="131"/>
      <c r="C293" s="180" t="s">
        <v>682</v>
      </c>
      <c r="D293" s="180" t="s">
        <v>160</v>
      </c>
      <c r="E293" s="181"/>
      <c r="F293" s="272" t="s">
        <v>1045</v>
      </c>
      <c r="G293" s="272"/>
      <c r="H293" s="272"/>
      <c r="I293" s="272"/>
      <c r="J293" s="182" t="s">
        <v>371</v>
      </c>
      <c r="K293" s="183">
        <v>15</v>
      </c>
      <c r="L293" s="231">
        <v>0</v>
      </c>
      <c r="M293" s="231"/>
      <c r="N293" s="273">
        <f t="shared" si="65"/>
        <v>0</v>
      </c>
      <c r="O293" s="273"/>
      <c r="P293" s="273"/>
      <c r="Q293" s="273"/>
      <c r="R293" s="134"/>
      <c r="T293" s="165" t="s">
        <v>5</v>
      </c>
      <c r="U293" s="43" t="s">
        <v>44</v>
      </c>
      <c r="V293" s="35"/>
      <c r="W293" s="166">
        <f t="shared" si="56"/>
        <v>0</v>
      </c>
      <c r="X293" s="166">
        <v>0</v>
      </c>
      <c r="Y293" s="166">
        <f t="shared" si="57"/>
        <v>0</v>
      </c>
      <c r="Z293" s="166">
        <v>0</v>
      </c>
      <c r="AA293" s="167">
        <f t="shared" si="58"/>
        <v>0</v>
      </c>
      <c r="AR293" s="18" t="s">
        <v>185</v>
      </c>
      <c r="AT293" s="18" t="s">
        <v>182</v>
      </c>
      <c r="AU293" s="18" t="s">
        <v>138</v>
      </c>
      <c r="AY293" s="18" t="s">
        <v>159</v>
      </c>
      <c r="BE293" s="105">
        <f t="shared" si="59"/>
        <v>0</v>
      </c>
      <c r="BF293" s="105">
        <f t="shared" si="60"/>
        <v>0</v>
      </c>
      <c r="BG293" s="105">
        <f t="shared" si="61"/>
        <v>0</v>
      </c>
      <c r="BH293" s="105">
        <f t="shared" si="62"/>
        <v>0</v>
      </c>
      <c r="BI293" s="105">
        <f t="shared" si="63"/>
        <v>0</v>
      </c>
      <c r="BJ293" s="18" t="s">
        <v>138</v>
      </c>
      <c r="BK293" s="168">
        <f t="shared" si="64"/>
        <v>0</v>
      </c>
      <c r="BL293" s="18" t="s">
        <v>164</v>
      </c>
      <c r="BM293" s="18" t="s">
        <v>924</v>
      </c>
    </row>
    <row r="294" spans="2:65" s="1" customFormat="1" ht="25.5" customHeight="1">
      <c r="B294" s="131"/>
      <c r="C294" s="160">
        <v>159</v>
      </c>
      <c r="D294" s="160" t="s">
        <v>160</v>
      </c>
      <c r="E294" s="161" t="s">
        <v>926</v>
      </c>
      <c r="F294" s="245" t="s">
        <v>927</v>
      </c>
      <c r="G294" s="245"/>
      <c r="H294" s="245"/>
      <c r="I294" s="245"/>
      <c r="J294" s="162" t="s">
        <v>222</v>
      </c>
      <c r="K294" s="163">
        <v>2.395</v>
      </c>
      <c r="L294" s="231">
        <v>0</v>
      </c>
      <c r="M294" s="231"/>
      <c r="N294" s="246">
        <f t="shared" si="55"/>
        <v>0</v>
      </c>
      <c r="O294" s="246"/>
      <c r="P294" s="246"/>
      <c r="Q294" s="246"/>
      <c r="R294" s="134"/>
      <c r="T294" s="165" t="s">
        <v>5</v>
      </c>
      <c r="U294" s="43" t="s">
        <v>44</v>
      </c>
      <c r="V294" s="35"/>
      <c r="W294" s="166">
        <f t="shared" si="56"/>
        <v>0</v>
      </c>
      <c r="X294" s="166">
        <v>0</v>
      </c>
      <c r="Y294" s="166">
        <f t="shared" si="57"/>
        <v>0</v>
      </c>
      <c r="Z294" s="166">
        <v>0</v>
      </c>
      <c r="AA294" s="167">
        <f t="shared" si="58"/>
        <v>0</v>
      </c>
      <c r="AR294" s="18" t="s">
        <v>164</v>
      </c>
      <c r="AT294" s="18" t="s">
        <v>160</v>
      </c>
      <c r="AU294" s="18" t="s">
        <v>138</v>
      </c>
      <c r="AY294" s="18" t="s">
        <v>159</v>
      </c>
      <c r="BE294" s="105">
        <f t="shared" si="59"/>
        <v>0</v>
      </c>
      <c r="BF294" s="105">
        <f t="shared" si="60"/>
        <v>0</v>
      </c>
      <c r="BG294" s="105">
        <f t="shared" si="61"/>
        <v>0</v>
      </c>
      <c r="BH294" s="105">
        <f t="shared" si="62"/>
        <v>0</v>
      </c>
      <c r="BI294" s="105">
        <f t="shared" si="63"/>
        <v>0</v>
      </c>
      <c r="BJ294" s="18" t="s">
        <v>138</v>
      </c>
      <c r="BK294" s="168">
        <f t="shared" si="64"/>
        <v>0</v>
      </c>
      <c r="BL294" s="18" t="s">
        <v>164</v>
      </c>
      <c r="BM294" s="18" t="s">
        <v>928</v>
      </c>
    </row>
    <row r="295" spans="2:65" s="9" customFormat="1" ht="29.85" customHeight="1">
      <c r="B295" s="149"/>
      <c r="C295" s="150"/>
      <c r="D295" s="159" t="s">
        <v>463</v>
      </c>
      <c r="E295" s="159"/>
      <c r="F295" s="159"/>
      <c r="G295" s="159"/>
      <c r="H295" s="159"/>
      <c r="I295" s="159"/>
      <c r="J295" s="159"/>
      <c r="K295" s="159"/>
      <c r="L295" s="159"/>
      <c r="M295" s="159"/>
      <c r="N295" s="239">
        <f>BK295</f>
        <v>0</v>
      </c>
      <c r="O295" s="240"/>
      <c r="P295" s="240"/>
      <c r="Q295" s="240"/>
      <c r="R295" s="152"/>
      <c r="T295" s="153"/>
      <c r="U295" s="150"/>
      <c r="V295" s="150"/>
      <c r="W295" s="154">
        <f>SUM(W296:W304)</f>
        <v>0</v>
      </c>
      <c r="X295" s="150"/>
      <c r="Y295" s="154">
        <f>SUM(Y296:Y304)</f>
        <v>0</v>
      </c>
      <c r="Z295" s="150"/>
      <c r="AA295" s="155">
        <f>SUM(AA296:AA304)</f>
        <v>0</v>
      </c>
      <c r="AR295" s="156" t="s">
        <v>85</v>
      </c>
      <c r="AT295" s="157" t="s">
        <v>76</v>
      </c>
      <c r="AU295" s="157" t="s">
        <v>85</v>
      </c>
      <c r="AY295" s="156" t="s">
        <v>159</v>
      </c>
      <c r="BK295" s="158">
        <f>SUM(BK296:BK304)</f>
        <v>0</v>
      </c>
    </row>
    <row r="296" spans="2:65" s="1" customFormat="1" ht="25.5" customHeight="1">
      <c r="B296" s="131"/>
      <c r="C296" s="160">
        <v>160</v>
      </c>
      <c r="D296" s="160" t="s">
        <v>160</v>
      </c>
      <c r="E296" s="161" t="s">
        <v>929</v>
      </c>
      <c r="F296" s="245" t="s">
        <v>930</v>
      </c>
      <c r="G296" s="245"/>
      <c r="H296" s="245"/>
      <c r="I296" s="245"/>
      <c r="J296" s="162" t="s">
        <v>931</v>
      </c>
      <c r="K296" s="163">
        <v>15</v>
      </c>
      <c r="L296" s="231">
        <v>0</v>
      </c>
      <c r="M296" s="231"/>
      <c r="N296" s="246">
        <f t="shared" ref="N296:N304" si="66">ROUND(L296*K296,3)</f>
        <v>0</v>
      </c>
      <c r="O296" s="246"/>
      <c r="P296" s="246"/>
      <c r="Q296" s="246"/>
      <c r="R296" s="134"/>
      <c r="T296" s="165" t="s">
        <v>5</v>
      </c>
      <c r="U296" s="43" t="s">
        <v>44</v>
      </c>
      <c r="V296" s="35"/>
      <c r="W296" s="166">
        <f t="shared" ref="W296:W304" si="67">V296*K296</f>
        <v>0</v>
      </c>
      <c r="X296" s="166">
        <v>0</v>
      </c>
      <c r="Y296" s="166">
        <f t="shared" ref="Y296:Y304" si="68">X296*K296</f>
        <v>0</v>
      </c>
      <c r="Z296" s="166">
        <v>0</v>
      </c>
      <c r="AA296" s="167">
        <f t="shared" ref="AA296:AA304" si="69">Z296*K296</f>
        <v>0</v>
      </c>
      <c r="AR296" s="18" t="s">
        <v>164</v>
      </c>
      <c r="AT296" s="18" t="s">
        <v>160</v>
      </c>
      <c r="AU296" s="18" t="s">
        <v>138</v>
      </c>
      <c r="AY296" s="18" t="s">
        <v>159</v>
      </c>
      <c r="BE296" s="105">
        <f t="shared" ref="BE296:BE304" si="70">IF(U296="základná",N296,0)</f>
        <v>0</v>
      </c>
      <c r="BF296" s="105">
        <f t="shared" ref="BF296:BF304" si="71">IF(U296="znížená",N296,0)</f>
        <v>0</v>
      </c>
      <c r="BG296" s="105">
        <f t="shared" ref="BG296:BG304" si="72">IF(U296="zákl. prenesená",N296,0)</f>
        <v>0</v>
      </c>
      <c r="BH296" s="105">
        <f t="shared" ref="BH296:BH304" si="73">IF(U296="zníž. prenesená",N296,0)</f>
        <v>0</v>
      </c>
      <c r="BI296" s="105">
        <f t="shared" ref="BI296:BI304" si="74">IF(U296="nulová",N296,0)</f>
        <v>0</v>
      </c>
      <c r="BJ296" s="18" t="s">
        <v>138</v>
      </c>
      <c r="BK296" s="168">
        <f t="shared" ref="BK296:BK304" si="75">ROUND(L296*K296,3)</f>
        <v>0</v>
      </c>
      <c r="BL296" s="18" t="s">
        <v>164</v>
      </c>
      <c r="BM296" s="18" t="s">
        <v>932</v>
      </c>
    </row>
    <row r="297" spans="2:65" s="1" customFormat="1" ht="38.25" customHeight="1">
      <c r="B297" s="131"/>
      <c r="C297" s="169">
        <v>161</v>
      </c>
      <c r="D297" s="169" t="s">
        <v>182</v>
      </c>
      <c r="E297" s="170" t="s">
        <v>934</v>
      </c>
      <c r="F297" s="247" t="s">
        <v>935</v>
      </c>
      <c r="G297" s="247"/>
      <c r="H297" s="247"/>
      <c r="I297" s="247"/>
      <c r="J297" s="171" t="s">
        <v>163</v>
      </c>
      <c r="K297" s="172">
        <v>100</v>
      </c>
      <c r="L297" s="248">
        <v>0</v>
      </c>
      <c r="M297" s="248"/>
      <c r="N297" s="249">
        <f t="shared" si="66"/>
        <v>0</v>
      </c>
      <c r="O297" s="246"/>
      <c r="P297" s="246"/>
      <c r="Q297" s="246"/>
      <c r="R297" s="134"/>
      <c r="T297" s="165" t="s">
        <v>5</v>
      </c>
      <c r="U297" s="43" t="s">
        <v>44</v>
      </c>
      <c r="V297" s="35"/>
      <c r="W297" s="166">
        <f t="shared" si="67"/>
        <v>0</v>
      </c>
      <c r="X297" s="166">
        <v>0</v>
      </c>
      <c r="Y297" s="166">
        <f t="shared" si="68"/>
        <v>0</v>
      </c>
      <c r="Z297" s="166">
        <v>0</v>
      </c>
      <c r="AA297" s="167">
        <f t="shared" si="69"/>
        <v>0</v>
      </c>
      <c r="AR297" s="18" t="s">
        <v>185</v>
      </c>
      <c r="AT297" s="18" t="s">
        <v>182</v>
      </c>
      <c r="AU297" s="18" t="s">
        <v>138</v>
      </c>
      <c r="AY297" s="18" t="s">
        <v>159</v>
      </c>
      <c r="BE297" s="105">
        <f t="shared" si="70"/>
        <v>0</v>
      </c>
      <c r="BF297" s="105">
        <f t="shared" si="71"/>
        <v>0</v>
      </c>
      <c r="BG297" s="105">
        <f t="shared" si="72"/>
        <v>0</v>
      </c>
      <c r="BH297" s="105">
        <f t="shared" si="73"/>
        <v>0</v>
      </c>
      <c r="BI297" s="105">
        <f t="shared" si="74"/>
        <v>0</v>
      </c>
      <c r="BJ297" s="18" t="s">
        <v>138</v>
      </c>
      <c r="BK297" s="168">
        <f t="shared" si="75"/>
        <v>0</v>
      </c>
      <c r="BL297" s="18" t="s">
        <v>164</v>
      </c>
      <c r="BM297" s="18" t="s">
        <v>936</v>
      </c>
    </row>
    <row r="298" spans="2:65" s="1" customFormat="1" ht="25.5" customHeight="1">
      <c r="B298" s="131"/>
      <c r="C298" s="160">
        <v>162</v>
      </c>
      <c r="D298" s="160" t="s">
        <v>160</v>
      </c>
      <c r="E298" s="161" t="s">
        <v>937</v>
      </c>
      <c r="F298" s="245" t="s">
        <v>938</v>
      </c>
      <c r="G298" s="245"/>
      <c r="H298" s="245"/>
      <c r="I298" s="245"/>
      <c r="J298" s="162" t="s">
        <v>931</v>
      </c>
      <c r="K298" s="163">
        <v>10</v>
      </c>
      <c r="L298" s="231">
        <v>0</v>
      </c>
      <c r="M298" s="231"/>
      <c r="N298" s="246">
        <f t="shared" si="66"/>
        <v>0</v>
      </c>
      <c r="O298" s="246"/>
      <c r="P298" s="246"/>
      <c r="Q298" s="246"/>
      <c r="R298" s="134"/>
      <c r="T298" s="165" t="s">
        <v>5</v>
      </c>
      <c r="U298" s="43" t="s">
        <v>44</v>
      </c>
      <c r="V298" s="35"/>
      <c r="W298" s="166">
        <f t="shared" si="67"/>
        <v>0</v>
      </c>
      <c r="X298" s="166">
        <v>0</v>
      </c>
      <c r="Y298" s="166">
        <f t="shared" si="68"/>
        <v>0</v>
      </c>
      <c r="Z298" s="166">
        <v>0</v>
      </c>
      <c r="AA298" s="167">
        <f t="shared" si="69"/>
        <v>0</v>
      </c>
      <c r="AR298" s="18" t="s">
        <v>164</v>
      </c>
      <c r="AT298" s="18" t="s">
        <v>160</v>
      </c>
      <c r="AU298" s="18" t="s">
        <v>138</v>
      </c>
      <c r="AY298" s="18" t="s">
        <v>159</v>
      </c>
      <c r="BE298" s="105">
        <f t="shared" si="70"/>
        <v>0</v>
      </c>
      <c r="BF298" s="105">
        <f t="shared" si="71"/>
        <v>0</v>
      </c>
      <c r="BG298" s="105">
        <f t="shared" si="72"/>
        <v>0</v>
      </c>
      <c r="BH298" s="105">
        <f t="shared" si="73"/>
        <v>0</v>
      </c>
      <c r="BI298" s="105">
        <f t="shared" si="74"/>
        <v>0</v>
      </c>
      <c r="BJ298" s="18" t="s">
        <v>138</v>
      </c>
      <c r="BK298" s="168">
        <f t="shared" si="75"/>
        <v>0</v>
      </c>
      <c r="BL298" s="18" t="s">
        <v>164</v>
      </c>
      <c r="BM298" s="18" t="s">
        <v>939</v>
      </c>
    </row>
    <row r="299" spans="2:65" s="1" customFormat="1" ht="38.25" customHeight="1">
      <c r="B299" s="131"/>
      <c r="C299" s="169">
        <v>163</v>
      </c>
      <c r="D299" s="169" t="s">
        <v>182</v>
      </c>
      <c r="E299" s="170" t="s">
        <v>941</v>
      </c>
      <c r="F299" s="247" t="s">
        <v>942</v>
      </c>
      <c r="G299" s="247"/>
      <c r="H299" s="247"/>
      <c r="I299" s="247"/>
      <c r="J299" s="171" t="s">
        <v>163</v>
      </c>
      <c r="K299" s="172">
        <v>50</v>
      </c>
      <c r="L299" s="248">
        <v>0</v>
      </c>
      <c r="M299" s="248"/>
      <c r="N299" s="249">
        <f t="shared" si="66"/>
        <v>0</v>
      </c>
      <c r="O299" s="246"/>
      <c r="P299" s="246"/>
      <c r="Q299" s="246"/>
      <c r="R299" s="134"/>
      <c r="T299" s="165" t="s">
        <v>5</v>
      </c>
      <c r="U299" s="43" t="s">
        <v>44</v>
      </c>
      <c r="V299" s="35"/>
      <c r="W299" s="166">
        <f t="shared" si="67"/>
        <v>0</v>
      </c>
      <c r="X299" s="166">
        <v>0</v>
      </c>
      <c r="Y299" s="166">
        <f t="shared" si="68"/>
        <v>0</v>
      </c>
      <c r="Z299" s="166">
        <v>0</v>
      </c>
      <c r="AA299" s="167">
        <f t="shared" si="69"/>
        <v>0</v>
      </c>
      <c r="AR299" s="18" t="s">
        <v>185</v>
      </c>
      <c r="AT299" s="18" t="s">
        <v>182</v>
      </c>
      <c r="AU299" s="18" t="s">
        <v>138</v>
      </c>
      <c r="AY299" s="18" t="s">
        <v>159</v>
      </c>
      <c r="BE299" s="105">
        <f t="shared" si="70"/>
        <v>0</v>
      </c>
      <c r="BF299" s="105">
        <f t="shared" si="71"/>
        <v>0</v>
      </c>
      <c r="BG299" s="105">
        <f t="shared" si="72"/>
        <v>0</v>
      </c>
      <c r="BH299" s="105">
        <f t="shared" si="73"/>
        <v>0</v>
      </c>
      <c r="BI299" s="105">
        <f t="shared" si="74"/>
        <v>0</v>
      </c>
      <c r="BJ299" s="18" t="s">
        <v>138</v>
      </c>
      <c r="BK299" s="168">
        <f t="shared" si="75"/>
        <v>0</v>
      </c>
      <c r="BL299" s="18" t="s">
        <v>164</v>
      </c>
      <c r="BM299" s="18" t="s">
        <v>943</v>
      </c>
    </row>
    <row r="300" spans="2:65" s="1" customFormat="1" ht="38.25" customHeight="1">
      <c r="B300" s="131"/>
      <c r="C300" s="169">
        <v>164</v>
      </c>
      <c r="D300" s="169" t="s">
        <v>182</v>
      </c>
      <c r="E300" s="170" t="s">
        <v>944</v>
      </c>
      <c r="F300" s="247" t="s">
        <v>945</v>
      </c>
      <c r="G300" s="247"/>
      <c r="H300" s="247"/>
      <c r="I300" s="247"/>
      <c r="J300" s="171" t="s">
        <v>163</v>
      </c>
      <c r="K300" s="172">
        <v>22</v>
      </c>
      <c r="L300" s="248">
        <v>0</v>
      </c>
      <c r="M300" s="248"/>
      <c r="N300" s="249">
        <f t="shared" si="66"/>
        <v>0</v>
      </c>
      <c r="O300" s="246"/>
      <c r="P300" s="246"/>
      <c r="Q300" s="246"/>
      <c r="R300" s="134"/>
      <c r="T300" s="165" t="s">
        <v>5</v>
      </c>
      <c r="U300" s="43" t="s">
        <v>44</v>
      </c>
      <c r="V300" s="35"/>
      <c r="W300" s="166">
        <f t="shared" si="67"/>
        <v>0</v>
      </c>
      <c r="X300" s="166">
        <v>0</v>
      </c>
      <c r="Y300" s="166">
        <f t="shared" si="68"/>
        <v>0</v>
      </c>
      <c r="Z300" s="166">
        <v>0</v>
      </c>
      <c r="AA300" s="167">
        <f t="shared" si="69"/>
        <v>0</v>
      </c>
      <c r="AR300" s="18" t="s">
        <v>185</v>
      </c>
      <c r="AT300" s="18" t="s">
        <v>182</v>
      </c>
      <c r="AU300" s="18" t="s">
        <v>138</v>
      </c>
      <c r="AY300" s="18" t="s">
        <v>159</v>
      </c>
      <c r="BE300" s="105">
        <f t="shared" si="70"/>
        <v>0</v>
      </c>
      <c r="BF300" s="105">
        <f t="shared" si="71"/>
        <v>0</v>
      </c>
      <c r="BG300" s="105">
        <f t="shared" si="72"/>
        <v>0</v>
      </c>
      <c r="BH300" s="105">
        <f t="shared" si="73"/>
        <v>0</v>
      </c>
      <c r="BI300" s="105">
        <f t="shared" si="74"/>
        <v>0</v>
      </c>
      <c r="BJ300" s="18" t="s">
        <v>138</v>
      </c>
      <c r="BK300" s="168">
        <f t="shared" si="75"/>
        <v>0</v>
      </c>
      <c r="BL300" s="18" t="s">
        <v>164</v>
      </c>
      <c r="BM300" s="18" t="s">
        <v>946</v>
      </c>
    </row>
    <row r="301" spans="2:65" s="1" customFormat="1" ht="51" customHeight="1">
      <c r="B301" s="131"/>
      <c r="C301" s="169">
        <v>165</v>
      </c>
      <c r="D301" s="169" t="s">
        <v>182</v>
      </c>
      <c r="E301" s="170" t="s">
        <v>948</v>
      </c>
      <c r="F301" s="247" t="s">
        <v>949</v>
      </c>
      <c r="G301" s="247"/>
      <c r="H301" s="247"/>
      <c r="I301" s="247"/>
      <c r="J301" s="171" t="s">
        <v>163</v>
      </c>
      <c r="K301" s="172">
        <v>22</v>
      </c>
      <c r="L301" s="248">
        <v>0</v>
      </c>
      <c r="M301" s="248"/>
      <c r="N301" s="249">
        <f t="shared" si="66"/>
        <v>0</v>
      </c>
      <c r="O301" s="246"/>
      <c r="P301" s="246"/>
      <c r="Q301" s="246"/>
      <c r="R301" s="134"/>
      <c r="T301" s="165" t="s">
        <v>5</v>
      </c>
      <c r="U301" s="43" t="s">
        <v>44</v>
      </c>
      <c r="V301" s="35"/>
      <c r="W301" s="166">
        <f t="shared" si="67"/>
        <v>0</v>
      </c>
      <c r="X301" s="166">
        <v>0</v>
      </c>
      <c r="Y301" s="166">
        <f t="shared" si="68"/>
        <v>0</v>
      </c>
      <c r="Z301" s="166">
        <v>0</v>
      </c>
      <c r="AA301" s="167">
        <f t="shared" si="69"/>
        <v>0</v>
      </c>
      <c r="AR301" s="18" t="s">
        <v>185</v>
      </c>
      <c r="AT301" s="18" t="s">
        <v>182</v>
      </c>
      <c r="AU301" s="18" t="s">
        <v>138</v>
      </c>
      <c r="AY301" s="18" t="s">
        <v>159</v>
      </c>
      <c r="BE301" s="105">
        <f t="shared" si="70"/>
        <v>0</v>
      </c>
      <c r="BF301" s="105">
        <f t="shared" si="71"/>
        <v>0</v>
      </c>
      <c r="BG301" s="105">
        <f t="shared" si="72"/>
        <v>0</v>
      </c>
      <c r="BH301" s="105">
        <f t="shared" si="73"/>
        <v>0</v>
      </c>
      <c r="BI301" s="105">
        <f t="shared" si="74"/>
        <v>0</v>
      </c>
      <c r="BJ301" s="18" t="s">
        <v>138</v>
      </c>
      <c r="BK301" s="168">
        <f t="shared" si="75"/>
        <v>0</v>
      </c>
      <c r="BL301" s="18" t="s">
        <v>164</v>
      </c>
      <c r="BM301" s="18" t="s">
        <v>950</v>
      </c>
    </row>
    <row r="302" spans="2:65" s="1" customFormat="1" ht="38.25" customHeight="1">
      <c r="B302" s="131"/>
      <c r="C302" s="160">
        <v>166</v>
      </c>
      <c r="D302" s="160" t="s">
        <v>160</v>
      </c>
      <c r="E302" s="161" t="s">
        <v>951</v>
      </c>
      <c r="F302" s="245" t="s">
        <v>952</v>
      </c>
      <c r="G302" s="245"/>
      <c r="H302" s="245"/>
      <c r="I302" s="245"/>
      <c r="J302" s="162" t="s">
        <v>163</v>
      </c>
      <c r="K302" s="163">
        <v>9</v>
      </c>
      <c r="L302" s="231">
        <v>0</v>
      </c>
      <c r="M302" s="231"/>
      <c r="N302" s="246">
        <f t="shared" si="66"/>
        <v>0</v>
      </c>
      <c r="O302" s="246"/>
      <c r="P302" s="246"/>
      <c r="Q302" s="246"/>
      <c r="R302" s="134"/>
      <c r="T302" s="165" t="s">
        <v>5</v>
      </c>
      <c r="U302" s="43" t="s">
        <v>44</v>
      </c>
      <c r="V302" s="35"/>
      <c r="W302" s="166">
        <f t="shared" si="67"/>
        <v>0</v>
      </c>
      <c r="X302" s="166">
        <v>0</v>
      </c>
      <c r="Y302" s="166">
        <f t="shared" si="68"/>
        <v>0</v>
      </c>
      <c r="Z302" s="166">
        <v>0</v>
      </c>
      <c r="AA302" s="167">
        <f t="shared" si="69"/>
        <v>0</v>
      </c>
      <c r="AR302" s="18" t="s">
        <v>164</v>
      </c>
      <c r="AT302" s="18" t="s">
        <v>160</v>
      </c>
      <c r="AU302" s="18" t="s">
        <v>138</v>
      </c>
      <c r="AY302" s="18" t="s">
        <v>159</v>
      </c>
      <c r="BE302" s="105">
        <f t="shared" si="70"/>
        <v>0</v>
      </c>
      <c r="BF302" s="105">
        <f t="shared" si="71"/>
        <v>0</v>
      </c>
      <c r="BG302" s="105">
        <f t="shared" si="72"/>
        <v>0</v>
      </c>
      <c r="BH302" s="105">
        <f t="shared" si="73"/>
        <v>0</v>
      </c>
      <c r="BI302" s="105">
        <f t="shared" si="74"/>
        <v>0</v>
      </c>
      <c r="BJ302" s="18" t="s">
        <v>138</v>
      </c>
      <c r="BK302" s="168">
        <f t="shared" si="75"/>
        <v>0</v>
      </c>
      <c r="BL302" s="18" t="s">
        <v>164</v>
      </c>
      <c r="BM302" s="18" t="s">
        <v>953</v>
      </c>
    </row>
    <row r="303" spans="2:65" s="1" customFormat="1" ht="38.25" customHeight="1">
      <c r="B303" s="131"/>
      <c r="C303" s="169">
        <v>167</v>
      </c>
      <c r="D303" s="169" t="s">
        <v>182</v>
      </c>
      <c r="E303" s="170" t="s">
        <v>955</v>
      </c>
      <c r="F303" s="247" t="s">
        <v>956</v>
      </c>
      <c r="G303" s="247"/>
      <c r="H303" s="247"/>
      <c r="I303" s="247"/>
      <c r="J303" s="171" t="s">
        <v>163</v>
      </c>
      <c r="K303" s="172">
        <v>9</v>
      </c>
      <c r="L303" s="248">
        <v>0</v>
      </c>
      <c r="M303" s="248"/>
      <c r="N303" s="249">
        <f t="shared" si="66"/>
        <v>0</v>
      </c>
      <c r="O303" s="246"/>
      <c r="P303" s="246"/>
      <c r="Q303" s="246"/>
      <c r="R303" s="134"/>
      <c r="T303" s="165" t="s">
        <v>5</v>
      </c>
      <c r="U303" s="43" t="s">
        <v>44</v>
      </c>
      <c r="V303" s="35"/>
      <c r="W303" s="166">
        <f t="shared" si="67"/>
        <v>0</v>
      </c>
      <c r="X303" s="166">
        <v>0</v>
      </c>
      <c r="Y303" s="166">
        <f t="shared" si="68"/>
        <v>0</v>
      </c>
      <c r="Z303" s="166">
        <v>0</v>
      </c>
      <c r="AA303" s="167">
        <f t="shared" si="69"/>
        <v>0</v>
      </c>
      <c r="AR303" s="18" t="s">
        <v>185</v>
      </c>
      <c r="AT303" s="18" t="s">
        <v>182</v>
      </c>
      <c r="AU303" s="18" t="s">
        <v>138</v>
      </c>
      <c r="AY303" s="18" t="s">
        <v>159</v>
      </c>
      <c r="BE303" s="105">
        <f t="shared" si="70"/>
        <v>0</v>
      </c>
      <c r="BF303" s="105">
        <f t="shared" si="71"/>
        <v>0</v>
      </c>
      <c r="BG303" s="105">
        <f t="shared" si="72"/>
        <v>0</v>
      </c>
      <c r="BH303" s="105">
        <f t="shared" si="73"/>
        <v>0</v>
      </c>
      <c r="BI303" s="105">
        <f t="shared" si="74"/>
        <v>0</v>
      </c>
      <c r="BJ303" s="18" t="s">
        <v>138</v>
      </c>
      <c r="BK303" s="168">
        <f t="shared" si="75"/>
        <v>0</v>
      </c>
      <c r="BL303" s="18" t="s">
        <v>164</v>
      </c>
      <c r="BM303" s="18" t="s">
        <v>957</v>
      </c>
    </row>
    <row r="304" spans="2:65" s="1" customFormat="1" ht="38.25" customHeight="1">
      <c r="B304" s="131"/>
      <c r="C304" s="160">
        <v>168</v>
      </c>
      <c r="D304" s="160" t="s">
        <v>160</v>
      </c>
      <c r="E304" s="161" t="s">
        <v>958</v>
      </c>
      <c r="F304" s="245" t="s">
        <v>959</v>
      </c>
      <c r="G304" s="245"/>
      <c r="H304" s="245"/>
      <c r="I304" s="245"/>
      <c r="J304" s="162" t="s">
        <v>222</v>
      </c>
      <c r="K304" s="163">
        <v>4.2999999999999997E-2</v>
      </c>
      <c r="L304" s="231">
        <v>0</v>
      </c>
      <c r="M304" s="231"/>
      <c r="N304" s="246">
        <f t="shared" si="66"/>
        <v>0</v>
      </c>
      <c r="O304" s="246"/>
      <c r="P304" s="246"/>
      <c r="Q304" s="246"/>
      <c r="R304" s="134"/>
      <c r="T304" s="165" t="s">
        <v>5</v>
      </c>
      <c r="U304" s="43" t="s">
        <v>44</v>
      </c>
      <c r="V304" s="35"/>
      <c r="W304" s="166">
        <f t="shared" si="67"/>
        <v>0</v>
      </c>
      <c r="X304" s="166">
        <v>0</v>
      </c>
      <c r="Y304" s="166">
        <f t="shared" si="68"/>
        <v>0</v>
      </c>
      <c r="Z304" s="166">
        <v>0</v>
      </c>
      <c r="AA304" s="167">
        <f t="shared" si="69"/>
        <v>0</v>
      </c>
      <c r="AR304" s="18" t="s">
        <v>164</v>
      </c>
      <c r="AT304" s="18" t="s">
        <v>160</v>
      </c>
      <c r="AU304" s="18" t="s">
        <v>138</v>
      </c>
      <c r="AY304" s="18" t="s">
        <v>159</v>
      </c>
      <c r="BE304" s="105">
        <f t="shared" si="70"/>
        <v>0</v>
      </c>
      <c r="BF304" s="105">
        <f t="shared" si="71"/>
        <v>0</v>
      </c>
      <c r="BG304" s="105">
        <f t="shared" si="72"/>
        <v>0</v>
      </c>
      <c r="BH304" s="105">
        <f t="shared" si="73"/>
        <v>0</v>
      </c>
      <c r="BI304" s="105">
        <f t="shared" si="74"/>
        <v>0</v>
      </c>
      <c r="BJ304" s="18" t="s">
        <v>138</v>
      </c>
      <c r="BK304" s="168">
        <f t="shared" si="75"/>
        <v>0</v>
      </c>
      <c r="BL304" s="18" t="s">
        <v>164</v>
      </c>
      <c r="BM304" s="18" t="s">
        <v>960</v>
      </c>
    </row>
    <row r="305" spans="2:63" s="1" customFormat="1" ht="49.9" customHeight="1">
      <c r="B305" s="34"/>
      <c r="C305" s="35"/>
      <c r="D305" s="151" t="s">
        <v>359</v>
      </c>
      <c r="E305" s="35"/>
      <c r="F305" s="35"/>
      <c r="G305" s="35"/>
      <c r="H305" s="35"/>
      <c r="I305" s="35"/>
      <c r="J305" s="35"/>
      <c r="K305" s="35"/>
      <c r="L305" s="35"/>
      <c r="M305" s="35"/>
      <c r="N305" s="243">
        <f t="shared" ref="N305:N310" si="76">BK305</f>
        <v>0</v>
      </c>
      <c r="O305" s="244"/>
      <c r="P305" s="244"/>
      <c r="Q305" s="244"/>
      <c r="R305" s="36"/>
      <c r="T305" s="173"/>
      <c r="U305" s="35"/>
      <c r="V305" s="35"/>
      <c r="W305" s="35"/>
      <c r="X305" s="35"/>
      <c r="Y305" s="35"/>
      <c r="Z305" s="35"/>
      <c r="AA305" s="73"/>
      <c r="AT305" s="18" t="s">
        <v>76</v>
      </c>
      <c r="AU305" s="18" t="s">
        <v>77</v>
      </c>
      <c r="AY305" s="18" t="s">
        <v>360</v>
      </c>
      <c r="BK305" s="168">
        <f>SUM(BK306:BK310)</f>
        <v>0</v>
      </c>
    </row>
    <row r="306" spans="2:63" s="1" customFormat="1" ht="22.35" customHeight="1">
      <c r="B306" s="34"/>
      <c r="C306" s="174" t="s">
        <v>5</v>
      </c>
      <c r="D306" s="174" t="s">
        <v>160</v>
      </c>
      <c r="E306" s="175" t="s">
        <v>5</v>
      </c>
      <c r="F306" s="230" t="s">
        <v>5</v>
      </c>
      <c r="G306" s="230"/>
      <c r="H306" s="230"/>
      <c r="I306" s="230"/>
      <c r="J306" s="176" t="s">
        <v>5</v>
      </c>
      <c r="K306" s="164"/>
      <c r="L306" s="231"/>
      <c r="M306" s="232"/>
      <c r="N306" s="232">
        <f t="shared" si="76"/>
        <v>0</v>
      </c>
      <c r="O306" s="232"/>
      <c r="P306" s="232"/>
      <c r="Q306" s="232"/>
      <c r="R306" s="36"/>
      <c r="T306" s="165" t="s">
        <v>5</v>
      </c>
      <c r="U306" s="177" t="s">
        <v>44</v>
      </c>
      <c r="V306" s="35"/>
      <c r="W306" s="35"/>
      <c r="X306" s="35"/>
      <c r="Y306" s="35"/>
      <c r="Z306" s="35"/>
      <c r="AA306" s="73"/>
      <c r="AT306" s="18" t="s">
        <v>360</v>
      </c>
      <c r="AU306" s="18" t="s">
        <v>85</v>
      </c>
      <c r="AY306" s="18" t="s">
        <v>360</v>
      </c>
      <c r="BE306" s="105">
        <f>IF(U306="základná",N306,0)</f>
        <v>0</v>
      </c>
      <c r="BF306" s="105">
        <f>IF(U306="znížená",N306,0)</f>
        <v>0</v>
      </c>
      <c r="BG306" s="105">
        <f>IF(U306="zákl. prenesená",N306,0)</f>
        <v>0</v>
      </c>
      <c r="BH306" s="105">
        <f>IF(U306="zníž. prenesená",N306,0)</f>
        <v>0</v>
      </c>
      <c r="BI306" s="105">
        <f>IF(U306="nulová",N306,0)</f>
        <v>0</v>
      </c>
      <c r="BJ306" s="18" t="s">
        <v>138</v>
      </c>
      <c r="BK306" s="168">
        <f>L306*K306</f>
        <v>0</v>
      </c>
    </row>
    <row r="307" spans="2:63" s="1" customFormat="1" ht="22.35" customHeight="1">
      <c r="B307" s="34"/>
      <c r="C307" s="174" t="s">
        <v>5</v>
      </c>
      <c r="D307" s="174" t="s">
        <v>160</v>
      </c>
      <c r="E307" s="175" t="s">
        <v>5</v>
      </c>
      <c r="F307" s="230" t="s">
        <v>5</v>
      </c>
      <c r="G307" s="230"/>
      <c r="H307" s="230"/>
      <c r="I307" s="230"/>
      <c r="J307" s="176" t="s">
        <v>5</v>
      </c>
      <c r="K307" s="164"/>
      <c r="L307" s="231"/>
      <c r="M307" s="232"/>
      <c r="N307" s="232">
        <f t="shared" si="76"/>
        <v>0</v>
      </c>
      <c r="O307" s="232"/>
      <c r="P307" s="232"/>
      <c r="Q307" s="232"/>
      <c r="R307" s="36"/>
      <c r="T307" s="165" t="s">
        <v>5</v>
      </c>
      <c r="U307" s="177" t="s">
        <v>44</v>
      </c>
      <c r="V307" s="35"/>
      <c r="W307" s="35"/>
      <c r="X307" s="35"/>
      <c r="Y307" s="35"/>
      <c r="Z307" s="35"/>
      <c r="AA307" s="73"/>
      <c r="AT307" s="18" t="s">
        <v>360</v>
      </c>
      <c r="AU307" s="18" t="s">
        <v>85</v>
      </c>
      <c r="AY307" s="18" t="s">
        <v>360</v>
      </c>
      <c r="BE307" s="105">
        <f>IF(U307="základná",N307,0)</f>
        <v>0</v>
      </c>
      <c r="BF307" s="105">
        <f>IF(U307="znížená",N307,0)</f>
        <v>0</v>
      </c>
      <c r="BG307" s="105">
        <f>IF(U307="zákl. prenesená",N307,0)</f>
        <v>0</v>
      </c>
      <c r="BH307" s="105">
        <f>IF(U307="zníž. prenesená",N307,0)</f>
        <v>0</v>
      </c>
      <c r="BI307" s="105">
        <f>IF(U307="nulová",N307,0)</f>
        <v>0</v>
      </c>
      <c r="BJ307" s="18" t="s">
        <v>138</v>
      </c>
      <c r="BK307" s="168">
        <f>L307*K307</f>
        <v>0</v>
      </c>
    </row>
    <row r="308" spans="2:63" s="1" customFormat="1" ht="22.35" customHeight="1">
      <c r="B308" s="34"/>
      <c r="C308" s="174" t="s">
        <v>5</v>
      </c>
      <c r="D308" s="174" t="s">
        <v>160</v>
      </c>
      <c r="E308" s="175" t="s">
        <v>5</v>
      </c>
      <c r="F308" s="230" t="s">
        <v>5</v>
      </c>
      <c r="G308" s="230"/>
      <c r="H308" s="230"/>
      <c r="I308" s="230"/>
      <c r="J308" s="176" t="s">
        <v>5</v>
      </c>
      <c r="K308" s="164"/>
      <c r="L308" s="231"/>
      <c r="M308" s="232"/>
      <c r="N308" s="232">
        <f t="shared" si="76"/>
        <v>0</v>
      </c>
      <c r="O308" s="232"/>
      <c r="P308" s="232"/>
      <c r="Q308" s="232"/>
      <c r="R308" s="36"/>
      <c r="T308" s="165" t="s">
        <v>5</v>
      </c>
      <c r="U308" s="177" t="s">
        <v>44</v>
      </c>
      <c r="V308" s="35"/>
      <c r="W308" s="35"/>
      <c r="X308" s="35"/>
      <c r="Y308" s="35"/>
      <c r="Z308" s="35"/>
      <c r="AA308" s="73"/>
      <c r="AT308" s="18" t="s">
        <v>360</v>
      </c>
      <c r="AU308" s="18" t="s">
        <v>85</v>
      </c>
      <c r="AY308" s="18" t="s">
        <v>360</v>
      </c>
      <c r="BE308" s="105">
        <f>IF(U308="základná",N308,0)</f>
        <v>0</v>
      </c>
      <c r="BF308" s="105">
        <f>IF(U308="znížená",N308,0)</f>
        <v>0</v>
      </c>
      <c r="BG308" s="105">
        <f>IF(U308="zákl. prenesená",N308,0)</f>
        <v>0</v>
      </c>
      <c r="BH308" s="105">
        <f>IF(U308="zníž. prenesená",N308,0)</f>
        <v>0</v>
      </c>
      <c r="BI308" s="105">
        <f>IF(U308="nulová",N308,0)</f>
        <v>0</v>
      </c>
      <c r="BJ308" s="18" t="s">
        <v>138</v>
      </c>
      <c r="BK308" s="168">
        <f>L308*K308</f>
        <v>0</v>
      </c>
    </row>
    <row r="309" spans="2:63" s="1" customFormat="1" ht="22.35" customHeight="1">
      <c r="B309" s="34"/>
      <c r="C309" s="174" t="s">
        <v>5</v>
      </c>
      <c r="D309" s="174" t="s">
        <v>160</v>
      </c>
      <c r="E309" s="175" t="s">
        <v>5</v>
      </c>
      <c r="F309" s="230" t="s">
        <v>5</v>
      </c>
      <c r="G309" s="230"/>
      <c r="H309" s="230"/>
      <c r="I309" s="230"/>
      <c r="J309" s="176" t="s">
        <v>5</v>
      </c>
      <c r="K309" s="164"/>
      <c r="L309" s="231"/>
      <c r="M309" s="232"/>
      <c r="N309" s="232">
        <f t="shared" si="76"/>
        <v>0</v>
      </c>
      <c r="O309" s="232"/>
      <c r="P309" s="232"/>
      <c r="Q309" s="232"/>
      <c r="R309" s="36"/>
      <c r="T309" s="165" t="s">
        <v>5</v>
      </c>
      <c r="U309" s="177" t="s">
        <v>44</v>
      </c>
      <c r="V309" s="35"/>
      <c r="W309" s="35"/>
      <c r="X309" s="35"/>
      <c r="Y309" s="35"/>
      <c r="Z309" s="35"/>
      <c r="AA309" s="73"/>
      <c r="AT309" s="18" t="s">
        <v>360</v>
      </c>
      <c r="AU309" s="18" t="s">
        <v>85</v>
      </c>
      <c r="AY309" s="18" t="s">
        <v>360</v>
      </c>
      <c r="BE309" s="105">
        <f>IF(U309="základná",N309,0)</f>
        <v>0</v>
      </c>
      <c r="BF309" s="105">
        <f>IF(U309="znížená",N309,0)</f>
        <v>0</v>
      </c>
      <c r="BG309" s="105">
        <f>IF(U309="zákl. prenesená",N309,0)</f>
        <v>0</v>
      </c>
      <c r="BH309" s="105">
        <f>IF(U309="zníž. prenesená",N309,0)</f>
        <v>0</v>
      </c>
      <c r="BI309" s="105">
        <f>IF(U309="nulová",N309,0)</f>
        <v>0</v>
      </c>
      <c r="BJ309" s="18" t="s">
        <v>138</v>
      </c>
      <c r="BK309" s="168">
        <f>L309*K309</f>
        <v>0</v>
      </c>
    </row>
    <row r="310" spans="2:63" s="1" customFormat="1" ht="22.35" customHeight="1">
      <c r="B310" s="34"/>
      <c r="C310" s="174" t="s">
        <v>5</v>
      </c>
      <c r="D310" s="174" t="s">
        <v>160</v>
      </c>
      <c r="E310" s="175" t="s">
        <v>5</v>
      </c>
      <c r="F310" s="230" t="s">
        <v>5</v>
      </c>
      <c r="G310" s="230"/>
      <c r="H310" s="230"/>
      <c r="I310" s="230"/>
      <c r="J310" s="176" t="s">
        <v>5</v>
      </c>
      <c r="K310" s="164"/>
      <c r="L310" s="231"/>
      <c r="M310" s="232"/>
      <c r="N310" s="232">
        <f t="shared" si="76"/>
        <v>0</v>
      </c>
      <c r="O310" s="232"/>
      <c r="P310" s="232"/>
      <c r="Q310" s="232"/>
      <c r="R310" s="36"/>
      <c r="T310" s="165" t="s">
        <v>5</v>
      </c>
      <c r="U310" s="177" t="s">
        <v>44</v>
      </c>
      <c r="V310" s="55"/>
      <c r="W310" s="55"/>
      <c r="X310" s="55"/>
      <c r="Y310" s="55"/>
      <c r="Z310" s="55"/>
      <c r="AA310" s="57"/>
      <c r="AT310" s="18" t="s">
        <v>360</v>
      </c>
      <c r="AU310" s="18" t="s">
        <v>85</v>
      </c>
      <c r="AY310" s="18" t="s">
        <v>360</v>
      </c>
      <c r="BE310" s="105">
        <f>IF(U310="základná",N310,0)</f>
        <v>0</v>
      </c>
      <c r="BF310" s="105">
        <f>IF(U310="znížená",N310,0)</f>
        <v>0</v>
      </c>
      <c r="BG310" s="105">
        <f>IF(U310="zákl. prenesená",N310,0)</f>
        <v>0</v>
      </c>
      <c r="BH310" s="105">
        <f>IF(U310="zníž. prenesená",N310,0)</f>
        <v>0</v>
      </c>
      <c r="BI310" s="105">
        <f>IF(U310="nulová",N310,0)</f>
        <v>0</v>
      </c>
      <c r="BJ310" s="18" t="s">
        <v>138</v>
      </c>
      <c r="BK310" s="168">
        <f>L310*K310</f>
        <v>0</v>
      </c>
    </row>
    <row r="311" spans="2:63" s="1" customFormat="1" ht="6.95" customHeight="1">
      <c r="B311" s="58"/>
      <c r="C311" s="59"/>
      <c r="D311" s="59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  <c r="P311" s="59"/>
      <c r="Q311" s="59"/>
      <c r="R311" s="60"/>
    </row>
  </sheetData>
  <mergeCells count="600"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N127:Q127"/>
    <mergeCell ref="N128:Q128"/>
    <mergeCell ref="N129:Q129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200:I200"/>
    <mergeCell ref="L200:M200"/>
    <mergeCell ref="N200:Q200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93:I293"/>
    <mergeCell ref="L293:M293"/>
    <mergeCell ref="N293:Q293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94:I294"/>
    <mergeCell ref="L294:M294"/>
    <mergeCell ref="N294:Q294"/>
    <mergeCell ref="F296:I296"/>
    <mergeCell ref="L296:M296"/>
    <mergeCell ref="N296:Q296"/>
    <mergeCell ref="F297:I297"/>
    <mergeCell ref="L297:M297"/>
    <mergeCell ref="N297:Q297"/>
    <mergeCell ref="F302:I302"/>
    <mergeCell ref="L302:M302"/>
    <mergeCell ref="N302:Q302"/>
    <mergeCell ref="F303:I303"/>
    <mergeCell ref="L303:M303"/>
    <mergeCell ref="N303:Q303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N228:Q228"/>
    <mergeCell ref="N295:Q295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04:I304"/>
    <mergeCell ref="L304:M304"/>
    <mergeCell ref="N304:Q304"/>
    <mergeCell ref="F306:I306"/>
    <mergeCell ref="L306:M306"/>
    <mergeCell ref="N306:Q306"/>
    <mergeCell ref="F307:I307"/>
    <mergeCell ref="L307:M307"/>
    <mergeCell ref="N307:Q307"/>
    <mergeCell ref="N305:Q305"/>
    <mergeCell ref="F301:I301"/>
    <mergeCell ref="L301:M301"/>
    <mergeCell ref="N301:Q301"/>
    <mergeCell ref="H1:K1"/>
    <mergeCell ref="S2:AC2"/>
    <mergeCell ref="N131:Q131"/>
    <mergeCell ref="N137:Q137"/>
    <mergeCell ref="N146:Q146"/>
    <mergeCell ref="N148:Q148"/>
    <mergeCell ref="N149:Q149"/>
    <mergeCell ref="N166:Q166"/>
    <mergeCell ref="N199:Q199"/>
    <mergeCell ref="F197:I197"/>
    <mergeCell ref="L197:M197"/>
    <mergeCell ref="N197:Q197"/>
    <mergeCell ref="F198:I198"/>
    <mergeCell ref="L198:M198"/>
    <mergeCell ref="N198:Q198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</mergeCells>
  <dataValidations disablePrompts="1" count="2">
    <dataValidation type="list" allowBlank="1" showInputMessage="1" showErrorMessage="1" error="Povolené sú hodnoty K, M." sqref="D306:D311" xr:uid="{00000000-0002-0000-0400-000000000000}">
      <formula1>"K, M"</formula1>
    </dataValidation>
    <dataValidation type="list" allowBlank="1" showInputMessage="1" showErrorMessage="1" error="Povolené sú hodnoty základná, znížená, nulová." sqref="U306:U311" xr:uid="{00000000-0002-0000-0400-000001000000}">
      <formula1>"základná, znížená, nulová"</formula1>
    </dataValidation>
  </dataValidations>
  <hyperlinks>
    <hyperlink ref="F1:G1" location="C2" display="1) Krycí list rozpočtu" xr:uid="{00000000-0004-0000-0400-000000000000}"/>
    <hyperlink ref="H1:K1" location="C86" display="2) Rekapitulácia rozpočtu" xr:uid="{00000000-0004-0000-0400-000001000000}"/>
    <hyperlink ref="L1" location="C126" display="3) Rozpočet" xr:uid="{00000000-0004-0000-0400-000002000000}"/>
    <hyperlink ref="S1:T1" location="'Rekapitulácia stavby'!C2" display="Rekapitulácia stavby" xr:uid="{00000000-0004-0000-04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N187"/>
  <sheetViews>
    <sheetView showGridLines="0" tabSelected="1" workbookViewId="0">
      <pane ySplit="1" topLeftCell="A172" activePane="bottomLeft" state="frozen"/>
      <selection pane="bottomLeft" activeCell="K180" sqref="K18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108</v>
      </c>
      <c r="G1" s="13"/>
      <c r="H1" s="229" t="s">
        <v>109</v>
      </c>
      <c r="I1" s="229"/>
      <c r="J1" s="229"/>
      <c r="K1" s="229"/>
      <c r="L1" s="13" t="s">
        <v>110</v>
      </c>
      <c r="M1" s="11"/>
      <c r="N1" s="11"/>
      <c r="O1" s="12" t="s">
        <v>111</v>
      </c>
      <c r="P1" s="11"/>
      <c r="Q1" s="11"/>
      <c r="R1" s="11"/>
      <c r="S1" s="13" t="s">
        <v>112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185" t="s">
        <v>8</v>
      </c>
      <c r="T2" s="186"/>
      <c r="U2" s="186"/>
      <c r="V2" s="186"/>
      <c r="W2" s="186"/>
      <c r="X2" s="186"/>
      <c r="Y2" s="186"/>
      <c r="Z2" s="186"/>
      <c r="AA2" s="186"/>
      <c r="AB2" s="186"/>
      <c r="AC2" s="186"/>
      <c r="AT2" s="18" t="s">
        <v>98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91" t="s">
        <v>113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23"/>
      <c r="T4" s="17" t="s">
        <v>12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50" t="str">
        <f>'Rekapitulácia stavby'!K6</f>
        <v>Sociálne priestory  - Nová  radnica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"/>
      <c r="R6" s="23"/>
    </row>
    <row r="7" spans="1:66" s="1" customFormat="1" ht="32.85" customHeight="1">
      <c r="B7" s="34"/>
      <c r="C7" s="35"/>
      <c r="D7" s="28" t="s">
        <v>114</v>
      </c>
      <c r="E7" s="35"/>
      <c r="F7" s="222" t="s">
        <v>961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35"/>
      <c r="R7" s="36"/>
    </row>
    <row r="8" spans="1:66" s="1" customFormat="1" ht="14.45" customHeight="1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21</v>
      </c>
      <c r="E9" s="35"/>
      <c r="F9" s="27" t="s">
        <v>22</v>
      </c>
      <c r="G9" s="35"/>
      <c r="H9" s="35"/>
      <c r="I9" s="35"/>
      <c r="J9" s="35"/>
      <c r="K9" s="35"/>
      <c r="L9" s="35"/>
      <c r="M9" s="29" t="s">
        <v>23</v>
      </c>
      <c r="N9" s="35"/>
      <c r="O9" s="269" t="str">
        <f>'Rekapitulácia stavby'!AN8</f>
        <v>27. 12. 2019</v>
      </c>
      <c r="P9" s="253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25</v>
      </c>
      <c r="E11" s="35"/>
      <c r="F11" s="35"/>
      <c r="G11" s="35"/>
      <c r="H11" s="35"/>
      <c r="I11" s="35"/>
      <c r="J11" s="35"/>
      <c r="K11" s="35"/>
      <c r="L11" s="35"/>
      <c r="M11" s="29" t="s">
        <v>26</v>
      </c>
      <c r="N11" s="35"/>
      <c r="O11" s="220" t="s">
        <v>5</v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7" t="s">
        <v>27</v>
      </c>
      <c r="F12" s="35"/>
      <c r="G12" s="35"/>
      <c r="H12" s="35"/>
      <c r="I12" s="35"/>
      <c r="J12" s="35"/>
      <c r="K12" s="35"/>
      <c r="L12" s="35"/>
      <c r="M12" s="29" t="s">
        <v>28</v>
      </c>
      <c r="N12" s="35"/>
      <c r="O12" s="220" t="s">
        <v>5</v>
      </c>
      <c r="P12" s="22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29</v>
      </c>
      <c r="E14" s="35"/>
      <c r="F14" s="35"/>
      <c r="G14" s="35"/>
      <c r="H14" s="35"/>
      <c r="I14" s="35"/>
      <c r="J14" s="35"/>
      <c r="K14" s="35"/>
      <c r="L14" s="35"/>
      <c r="M14" s="29" t="s">
        <v>26</v>
      </c>
      <c r="N14" s="35"/>
      <c r="O14" s="270" t="str">
        <f>IF('Rekapitulácia stavby'!AN13="","",'Rekapitulácia stavby'!AN13)</f>
        <v>Vyplň údaj</v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70" t="str">
        <f>IF('Rekapitulácia stavby'!E14="","",'Rekapitulácia stavby'!E14)</f>
        <v>Vyplň údaj</v>
      </c>
      <c r="F15" s="271"/>
      <c r="G15" s="271"/>
      <c r="H15" s="271"/>
      <c r="I15" s="271"/>
      <c r="J15" s="271"/>
      <c r="K15" s="271"/>
      <c r="L15" s="271"/>
      <c r="M15" s="29" t="s">
        <v>28</v>
      </c>
      <c r="N15" s="35"/>
      <c r="O15" s="270" t="str">
        <f>IF('Rekapitulácia stavby'!AN14="","",'Rekapitulácia stavby'!AN14)</f>
        <v>Vyplň údaj</v>
      </c>
      <c r="P15" s="22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31</v>
      </c>
      <c r="E17" s="35"/>
      <c r="F17" s="35"/>
      <c r="G17" s="35"/>
      <c r="H17" s="35"/>
      <c r="I17" s="35"/>
      <c r="J17" s="35"/>
      <c r="K17" s="35"/>
      <c r="L17" s="35"/>
      <c r="M17" s="29" t="s">
        <v>26</v>
      </c>
      <c r="N17" s="35"/>
      <c r="O17" s="220" t="s">
        <v>5</v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7" t="s">
        <v>32</v>
      </c>
      <c r="F18" s="35"/>
      <c r="G18" s="35"/>
      <c r="H18" s="35"/>
      <c r="I18" s="35"/>
      <c r="J18" s="35"/>
      <c r="K18" s="35"/>
      <c r="L18" s="35"/>
      <c r="M18" s="29" t="s">
        <v>28</v>
      </c>
      <c r="N18" s="35"/>
      <c r="O18" s="220" t="s">
        <v>5</v>
      </c>
      <c r="P18" s="22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26</v>
      </c>
      <c r="N20" s="35"/>
      <c r="O20" s="220" t="str">
        <f>IF('Rekapitulácia stavby'!AN19="","",'Rekapitulácia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28</v>
      </c>
      <c r="N21" s="35"/>
      <c r="O21" s="220" t="str">
        <f>IF('Rekapitulácia stavby'!AN20="","",'Rekapitulácia stavby'!AN20)</f>
        <v/>
      </c>
      <c r="P21" s="22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5" t="s">
        <v>5</v>
      </c>
      <c r="F24" s="225"/>
      <c r="G24" s="225"/>
      <c r="H24" s="225"/>
      <c r="I24" s="225"/>
      <c r="J24" s="225"/>
      <c r="K24" s="225"/>
      <c r="L24" s="22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116</v>
      </c>
      <c r="E27" s="35"/>
      <c r="F27" s="35"/>
      <c r="G27" s="35"/>
      <c r="H27" s="35"/>
      <c r="I27" s="35"/>
      <c r="J27" s="35"/>
      <c r="K27" s="35"/>
      <c r="L27" s="35"/>
      <c r="M27" s="226">
        <f>N88</f>
        <v>0</v>
      </c>
      <c r="N27" s="226"/>
      <c r="O27" s="226"/>
      <c r="P27" s="226"/>
      <c r="Q27" s="35"/>
      <c r="R27" s="36"/>
    </row>
    <row r="28" spans="2:18" s="1" customFormat="1" ht="14.45" customHeight="1">
      <c r="B28" s="34"/>
      <c r="C28" s="35"/>
      <c r="D28" s="33" t="s">
        <v>102</v>
      </c>
      <c r="E28" s="35"/>
      <c r="F28" s="35"/>
      <c r="G28" s="35"/>
      <c r="H28" s="35"/>
      <c r="I28" s="35"/>
      <c r="J28" s="35"/>
      <c r="K28" s="35"/>
      <c r="L28" s="35"/>
      <c r="M28" s="226">
        <f>N100</f>
        <v>0</v>
      </c>
      <c r="N28" s="226"/>
      <c r="O28" s="226"/>
      <c r="P28" s="226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40</v>
      </c>
      <c r="E30" s="35"/>
      <c r="F30" s="35"/>
      <c r="G30" s="35"/>
      <c r="H30" s="35"/>
      <c r="I30" s="35"/>
      <c r="J30" s="35"/>
      <c r="K30" s="35"/>
      <c r="L30" s="35"/>
      <c r="M30" s="268">
        <f>ROUND(M27+M28,2)</f>
        <v>0</v>
      </c>
      <c r="N30" s="252"/>
      <c r="O30" s="252"/>
      <c r="P30" s="252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</v>
      </c>
      <c r="G32" s="117" t="s">
        <v>43</v>
      </c>
      <c r="H32" s="265">
        <f>ROUND((((SUM(BE100:BE107)+SUM(BE125:BE180))+SUM(BE182:BE186))),2)</f>
        <v>0</v>
      </c>
      <c r="I32" s="252"/>
      <c r="J32" s="252"/>
      <c r="K32" s="35"/>
      <c r="L32" s="35"/>
      <c r="M32" s="265">
        <f>ROUND(((ROUND((SUM(BE100:BE107)+SUM(BE125:BE180)), 2)*F32)+SUM(BE182:BE186)*F32),2)</f>
        <v>0</v>
      </c>
      <c r="N32" s="252"/>
      <c r="O32" s="252"/>
      <c r="P32" s="252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0.2</v>
      </c>
      <c r="G33" s="117" t="s">
        <v>43</v>
      </c>
      <c r="H33" s="265">
        <f>ROUND((((SUM(BF100:BF107)+SUM(BF125:BF180))+SUM(BF182:BF186))),2)</f>
        <v>0</v>
      </c>
      <c r="I33" s="252"/>
      <c r="J33" s="252"/>
      <c r="K33" s="35"/>
      <c r="L33" s="35"/>
      <c r="M33" s="265">
        <f>ROUND(((ROUND((SUM(BF100:BF107)+SUM(BF125:BF180)), 2)*F33)+SUM(BF182:BF186)*F33),2)</f>
        <v>0</v>
      </c>
      <c r="N33" s="252"/>
      <c r="O33" s="252"/>
      <c r="P33" s="252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</v>
      </c>
      <c r="G34" s="117" t="s">
        <v>43</v>
      </c>
      <c r="H34" s="265">
        <f>ROUND((((SUM(BG100:BG107)+SUM(BG125:BG180))+SUM(BG182:BG186))),2)</f>
        <v>0</v>
      </c>
      <c r="I34" s="252"/>
      <c r="J34" s="252"/>
      <c r="K34" s="35"/>
      <c r="L34" s="35"/>
      <c r="M34" s="265">
        <v>0</v>
      </c>
      <c r="N34" s="252"/>
      <c r="O34" s="252"/>
      <c r="P34" s="252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0.2</v>
      </c>
      <c r="G35" s="117" t="s">
        <v>43</v>
      </c>
      <c r="H35" s="265">
        <f>ROUND((((SUM(BH100:BH107)+SUM(BH125:BH180))+SUM(BH182:BH186))),2)</f>
        <v>0</v>
      </c>
      <c r="I35" s="252"/>
      <c r="J35" s="252"/>
      <c r="K35" s="35"/>
      <c r="L35" s="35"/>
      <c r="M35" s="265">
        <v>0</v>
      </c>
      <c r="N35" s="252"/>
      <c r="O35" s="252"/>
      <c r="P35" s="252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17" t="s">
        <v>43</v>
      </c>
      <c r="H36" s="265">
        <f>ROUND((((SUM(BI100:BI107)+SUM(BI125:BI180))+SUM(BI182:BI186))),2)</f>
        <v>0</v>
      </c>
      <c r="I36" s="252"/>
      <c r="J36" s="252"/>
      <c r="K36" s="35"/>
      <c r="L36" s="35"/>
      <c r="M36" s="265">
        <v>0</v>
      </c>
      <c r="N36" s="252"/>
      <c r="O36" s="252"/>
      <c r="P36" s="252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48</v>
      </c>
      <c r="E38" s="74"/>
      <c r="F38" s="74"/>
      <c r="G38" s="119" t="s">
        <v>49</v>
      </c>
      <c r="H38" s="120" t="s">
        <v>50</v>
      </c>
      <c r="I38" s="74"/>
      <c r="J38" s="74"/>
      <c r="K38" s="74"/>
      <c r="L38" s="266">
        <f>SUM(M30:M36)</f>
        <v>0</v>
      </c>
      <c r="M38" s="266"/>
      <c r="N38" s="266"/>
      <c r="O38" s="266"/>
      <c r="P38" s="267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91" t="s">
        <v>117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17</v>
      </c>
      <c r="D78" s="35"/>
      <c r="E78" s="35"/>
      <c r="F78" s="250" t="str">
        <f>F6</f>
        <v>Sociálne priestory  - Nová  radnica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5"/>
      <c r="R78" s="36"/>
    </row>
    <row r="79" spans="2:18" s="1" customFormat="1" ht="36.950000000000003" customHeight="1">
      <c r="B79" s="34"/>
      <c r="C79" s="68" t="s">
        <v>114</v>
      </c>
      <c r="D79" s="35"/>
      <c r="E79" s="35"/>
      <c r="F79" s="193" t="str">
        <f>F7</f>
        <v>27-5 - UK - Vykurovanie</v>
      </c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21</v>
      </c>
      <c r="D81" s="35"/>
      <c r="E81" s="35"/>
      <c r="F81" s="27" t="str">
        <f>F9</f>
        <v>č.p.69 Staré Mesto ,Bratislava</v>
      </c>
      <c r="G81" s="35"/>
      <c r="H81" s="35"/>
      <c r="I81" s="35"/>
      <c r="J81" s="35"/>
      <c r="K81" s="29" t="s">
        <v>23</v>
      </c>
      <c r="L81" s="35"/>
      <c r="M81" s="253" t="str">
        <f>IF(O9="","",O9)</f>
        <v>27. 12. 2019</v>
      </c>
      <c r="N81" s="253"/>
      <c r="O81" s="253"/>
      <c r="P81" s="253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29" t="s">
        <v>25</v>
      </c>
      <c r="D83" s="35"/>
      <c r="E83" s="35"/>
      <c r="F83" s="27" t="str">
        <f>E12</f>
        <v>Hlavné mesto SR Bratislava ,Primaciáne nám.č.1</v>
      </c>
      <c r="G83" s="35"/>
      <c r="H83" s="35"/>
      <c r="I83" s="35"/>
      <c r="J83" s="35"/>
      <c r="K83" s="29" t="s">
        <v>31</v>
      </c>
      <c r="L83" s="35"/>
      <c r="M83" s="220" t="str">
        <f>E18</f>
        <v>TVAR architekti s.r.o., Karadžičova 41,81107 Brati</v>
      </c>
      <c r="N83" s="220"/>
      <c r="O83" s="220"/>
      <c r="P83" s="220"/>
      <c r="Q83" s="220"/>
      <c r="R83" s="36"/>
    </row>
    <row r="84" spans="2:47" s="1" customFormat="1" ht="14.45" customHeight="1">
      <c r="B84" s="34"/>
      <c r="C84" s="29" t="s">
        <v>29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35</v>
      </c>
      <c r="L84" s="35"/>
      <c r="M84" s="220" t="str">
        <f>E21</f>
        <v xml:space="preserve"> 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63" t="s">
        <v>118</v>
      </c>
      <c r="D86" s="264"/>
      <c r="E86" s="264"/>
      <c r="F86" s="264"/>
      <c r="G86" s="264"/>
      <c r="H86" s="113"/>
      <c r="I86" s="113"/>
      <c r="J86" s="113"/>
      <c r="K86" s="113"/>
      <c r="L86" s="113"/>
      <c r="M86" s="113"/>
      <c r="N86" s="263" t="s">
        <v>119</v>
      </c>
      <c r="O86" s="264"/>
      <c r="P86" s="264"/>
      <c r="Q86" s="264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120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06">
        <f>N125</f>
        <v>0</v>
      </c>
      <c r="O88" s="261"/>
      <c r="P88" s="261"/>
      <c r="Q88" s="261"/>
      <c r="R88" s="36"/>
      <c r="AU88" s="18" t="s">
        <v>121</v>
      </c>
    </row>
    <row r="89" spans="2:47" s="6" customFormat="1" ht="24.95" customHeight="1">
      <c r="B89" s="122"/>
      <c r="C89" s="123"/>
      <c r="D89" s="124" t="s">
        <v>122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59">
        <f>N126</f>
        <v>0</v>
      </c>
      <c r="O89" s="260"/>
      <c r="P89" s="260"/>
      <c r="Q89" s="260"/>
      <c r="R89" s="125"/>
    </row>
    <row r="90" spans="2:47" s="7" customFormat="1" ht="19.899999999999999" customHeight="1">
      <c r="B90" s="126"/>
      <c r="C90" s="127"/>
      <c r="D90" s="101" t="s">
        <v>125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88">
        <f>N127</f>
        <v>0</v>
      </c>
      <c r="O90" s="258"/>
      <c r="P90" s="258"/>
      <c r="Q90" s="258"/>
      <c r="R90" s="128"/>
    </row>
    <row r="91" spans="2:47" s="7" customFormat="1" ht="19.899999999999999" customHeight="1">
      <c r="B91" s="126"/>
      <c r="C91" s="127"/>
      <c r="D91" s="101" t="s">
        <v>458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88">
        <f>N135</f>
        <v>0</v>
      </c>
      <c r="O91" s="258"/>
      <c r="P91" s="258"/>
      <c r="Q91" s="258"/>
      <c r="R91" s="128"/>
    </row>
    <row r="92" spans="2:47" s="6" customFormat="1" ht="24.95" customHeight="1">
      <c r="B92" s="122"/>
      <c r="C92" s="123"/>
      <c r="D92" s="124" t="s">
        <v>126</v>
      </c>
      <c r="E92" s="123"/>
      <c r="F92" s="123"/>
      <c r="G92" s="123"/>
      <c r="H92" s="123"/>
      <c r="I92" s="123"/>
      <c r="J92" s="123"/>
      <c r="K92" s="123"/>
      <c r="L92" s="123"/>
      <c r="M92" s="123"/>
      <c r="N92" s="259">
        <f>N137</f>
        <v>0</v>
      </c>
      <c r="O92" s="260"/>
      <c r="P92" s="260"/>
      <c r="Q92" s="260"/>
      <c r="R92" s="125"/>
    </row>
    <row r="93" spans="2:47" s="7" customFormat="1" ht="19.899999999999999" customHeight="1">
      <c r="B93" s="126"/>
      <c r="C93" s="127"/>
      <c r="D93" s="101" t="s">
        <v>459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88">
        <f>N138</f>
        <v>0</v>
      </c>
      <c r="O93" s="258"/>
      <c r="P93" s="258"/>
      <c r="Q93" s="258"/>
      <c r="R93" s="128"/>
    </row>
    <row r="94" spans="2:47" s="7" customFormat="1" ht="19.899999999999999" customHeight="1">
      <c r="B94" s="126"/>
      <c r="C94" s="127"/>
      <c r="D94" s="101" t="s">
        <v>962</v>
      </c>
      <c r="E94" s="127"/>
      <c r="F94" s="127"/>
      <c r="G94" s="127"/>
      <c r="H94" s="127"/>
      <c r="I94" s="127"/>
      <c r="J94" s="127"/>
      <c r="K94" s="127"/>
      <c r="L94" s="127"/>
      <c r="M94" s="127"/>
      <c r="N94" s="188">
        <f>N142</f>
        <v>0</v>
      </c>
      <c r="O94" s="258"/>
      <c r="P94" s="258"/>
      <c r="Q94" s="258"/>
      <c r="R94" s="128"/>
    </row>
    <row r="95" spans="2:47" s="7" customFormat="1" ht="19.899999999999999" customHeight="1">
      <c r="B95" s="126"/>
      <c r="C95" s="127"/>
      <c r="D95" s="101" t="s">
        <v>963</v>
      </c>
      <c r="E95" s="127"/>
      <c r="F95" s="127"/>
      <c r="G95" s="127"/>
      <c r="H95" s="127"/>
      <c r="I95" s="127"/>
      <c r="J95" s="127"/>
      <c r="K95" s="127"/>
      <c r="L95" s="127"/>
      <c r="M95" s="127"/>
      <c r="N95" s="188">
        <f>N150</f>
        <v>0</v>
      </c>
      <c r="O95" s="258"/>
      <c r="P95" s="258"/>
      <c r="Q95" s="258"/>
      <c r="R95" s="128"/>
    </row>
    <row r="96" spans="2:47" s="7" customFormat="1" ht="19.899999999999999" customHeight="1">
      <c r="B96" s="126"/>
      <c r="C96" s="127"/>
      <c r="D96" s="101" t="s">
        <v>964</v>
      </c>
      <c r="E96" s="127"/>
      <c r="F96" s="127"/>
      <c r="G96" s="127"/>
      <c r="H96" s="127"/>
      <c r="I96" s="127"/>
      <c r="J96" s="127"/>
      <c r="K96" s="127"/>
      <c r="L96" s="127"/>
      <c r="M96" s="127"/>
      <c r="N96" s="188">
        <f>N162</f>
        <v>0</v>
      </c>
      <c r="O96" s="258"/>
      <c r="P96" s="258"/>
      <c r="Q96" s="258"/>
      <c r="R96" s="128"/>
    </row>
    <row r="97" spans="2:65" s="6" customFormat="1" ht="24.95" customHeight="1">
      <c r="B97" s="122"/>
      <c r="C97" s="123"/>
      <c r="D97" s="124" t="s">
        <v>133</v>
      </c>
      <c r="E97" s="123"/>
      <c r="F97" s="123"/>
      <c r="G97" s="123"/>
      <c r="H97" s="123"/>
      <c r="I97" s="123"/>
      <c r="J97" s="123"/>
      <c r="K97" s="123"/>
      <c r="L97" s="123"/>
      <c r="M97" s="123"/>
      <c r="N97" s="259">
        <f>N178</f>
        <v>0</v>
      </c>
      <c r="O97" s="260"/>
      <c r="P97" s="260"/>
      <c r="Q97" s="260"/>
      <c r="R97" s="125"/>
    </row>
    <row r="98" spans="2:65" s="6" customFormat="1" ht="21.75" customHeight="1">
      <c r="B98" s="122"/>
      <c r="C98" s="123"/>
      <c r="D98" s="124" t="s">
        <v>134</v>
      </c>
      <c r="E98" s="123"/>
      <c r="F98" s="123"/>
      <c r="G98" s="123"/>
      <c r="H98" s="123"/>
      <c r="I98" s="123"/>
      <c r="J98" s="123"/>
      <c r="K98" s="123"/>
      <c r="L98" s="123"/>
      <c r="M98" s="123"/>
      <c r="N98" s="235">
        <f>N181</f>
        <v>0</v>
      </c>
      <c r="O98" s="260"/>
      <c r="P98" s="260"/>
      <c r="Q98" s="260"/>
      <c r="R98" s="125"/>
    </row>
    <row r="99" spans="2:65" s="1" customFormat="1" ht="21.75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65" s="1" customFormat="1" ht="29.25" customHeight="1">
      <c r="B100" s="34"/>
      <c r="C100" s="121" t="s">
        <v>135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261">
        <f>ROUND(N101+N102+N103+N104+N105+N106,2)</f>
        <v>0</v>
      </c>
      <c r="O100" s="262"/>
      <c r="P100" s="262"/>
      <c r="Q100" s="262"/>
      <c r="R100" s="36"/>
      <c r="T100" s="129"/>
      <c r="U100" s="130" t="s">
        <v>41</v>
      </c>
    </row>
    <row r="101" spans="2:65" s="1" customFormat="1" ht="18" customHeight="1">
      <c r="B101" s="131"/>
      <c r="C101" s="132"/>
      <c r="D101" s="203" t="s">
        <v>136</v>
      </c>
      <c r="E101" s="256"/>
      <c r="F101" s="256"/>
      <c r="G101" s="256"/>
      <c r="H101" s="256"/>
      <c r="I101" s="132"/>
      <c r="J101" s="132"/>
      <c r="K101" s="132"/>
      <c r="L101" s="132"/>
      <c r="M101" s="132"/>
      <c r="N101" s="187">
        <f>ROUND(N88*T101,2)</f>
        <v>0</v>
      </c>
      <c r="O101" s="257"/>
      <c r="P101" s="257"/>
      <c r="Q101" s="257"/>
      <c r="R101" s="134"/>
      <c r="S101" s="135"/>
      <c r="T101" s="136"/>
      <c r="U101" s="137" t="s">
        <v>44</v>
      </c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8" t="s">
        <v>137</v>
      </c>
      <c r="AZ101" s="135"/>
      <c r="BA101" s="135"/>
      <c r="BB101" s="135"/>
      <c r="BC101" s="135"/>
      <c r="BD101" s="135"/>
      <c r="BE101" s="139">
        <f t="shared" ref="BE101:BE106" si="0">IF(U101="základná",N101,0)</f>
        <v>0</v>
      </c>
      <c r="BF101" s="139">
        <f t="shared" ref="BF101:BF106" si="1">IF(U101="znížená",N101,0)</f>
        <v>0</v>
      </c>
      <c r="BG101" s="139">
        <f t="shared" ref="BG101:BG106" si="2">IF(U101="zákl. prenesená",N101,0)</f>
        <v>0</v>
      </c>
      <c r="BH101" s="139">
        <f t="shared" ref="BH101:BH106" si="3">IF(U101="zníž. prenesená",N101,0)</f>
        <v>0</v>
      </c>
      <c r="BI101" s="139">
        <f t="shared" ref="BI101:BI106" si="4">IF(U101="nulová",N101,0)</f>
        <v>0</v>
      </c>
      <c r="BJ101" s="138" t="s">
        <v>138</v>
      </c>
      <c r="BK101" s="135"/>
      <c r="BL101" s="135"/>
      <c r="BM101" s="135"/>
    </row>
    <row r="102" spans="2:65" s="1" customFormat="1" ht="18" customHeight="1">
      <c r="B102" s="131"/>
      <c r="C102" s="132"/>
      <c r="D102" s="203" t="s">
        <v>139</v>
      </c>
      <c r="E102" s="256"/>
      <c r="F102" s="256"/>
      <c r="G102" s="256"/>
      <c r="H102" s="256"/>
      <c r="I102" s="132"/>
      <c r="J102" s="132"/>
      <c r="K102" s="132"/>
      <c r="L102" s="132"/>
      <c r="M102" s="132"/>
      <c r="N102" s="187">
        <f>ROUND(N88*T102,2)</f>
        <v>0</v>
      </c>
      <c r="O102" s="257"/>
      <c r="P102" s="257"/>
      <c r="Q102" s="257"/>
      <c r="R102" s="134"/>
      <c r="S102" s="135"/>
      <c r="T102" s="136"/>
      <c r="U102" s="137" t="s">
        <v>44</v>
      </c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8" t="s">
        <v>137</v>
      </c>
      <c r="AZ102" s="135"/>
      <c r="BA102" s="135"/>
      <c r="BB102" s="135"/>
      <c r="BC102" s="135"/>
      <c r="BD102" s="135"/>
      <c r="BE102" s="139">
        <f t="shared" si="0"/>
        <v>0</v>
      </c>
      <c r="BF102" s="139">
        <f t="shared" si="1"/>
        <v>0</v>
      </c>
      <c r="BG102" s="139">
        <f t="shared" si="2"/>
        <v>0</v>
      </c>
      <c r="BH102" s="139">
        <f t="shared" si="3"/>
        <v>0</v>
      </c>
      <c r="BI102" s="139">
        <f t="shared" si="4"/>
        <v>0</v>
      </c>
      <c r="BJ102" s="138" t="s">
        <v>138</v>
      </c>
      <c r="BK102" s="135"/>
      <c r="BL102" s="135"/>
      <c r="BM102" s="135"/>
    </row>
    <row r="103" spans="2:65" s="1" customFormat="1" ht="18" customHeight="1">
      <c r="B103" s="131"/>
      <c r="C103" s="132"/>
      <c r="D103" s="203" t="s">
        <v>140</v>
      </c>
      <c r="E103" s="256"/>
      <c r="F103" s="256"/>
      <c r="G103" s="256"/>
      <c r="H103" s="256"/>
      <c r="I103" s="132"/>
      <c r="J103" s="132"/>
      <c r="K103" s="132"/>
      <c r="L103" s="132"/>
      <c r="M103" s="132"/>
      <c r="N103" s="187">
        <f>ROUND(N88*T103,2)</f>
        <v>0</v>
      </c>
      <c r="O103" s="257"/>
      <c r="P103" s="257"/>
      <c r="Q103" s="257"/>
      <c r="R103" s="134"/>
      <c r="S103" s="135"/>
      <c r="T103" s="136"/>
      <c r="U103" s="137" t="s">
        <v>44</v>
      </c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8" t="s">
        <v>137</v>
      </c>
      <c r="AZ103" s="135"/>
      <c r="BA103" s="135"/>
      <c r="BB103" s="135"/>
      <c r="BC103" s="135"/>
      <c r="BD103" s="135"/>
      <c r="BE103" s="139">
        <f t="shared" si="0"/>
        <v>0</v>
      </c>
      <c r="BF103" s="139">
        <f t="shared" si="1"/>
        <v>0</v>
      </c>
      <c r="BG103" s="139">
        <f t="shared" si="2"/>
        <v>0</v>
      </c>
      <c r="BH103" s="139">
        <f t="shared" si="3"/>
        <v>0</v>
      </c>
      <c r="BI103" s="139">
        <f t="shared" si="4"/>
        <v>0</v>
      </c>
      <c r="BJ103" s="138" t="s">
        <v>138</v>
      </c>
      <c r="BK103" s="135"/>
      <c r="BL103" s="135"/>
      <c r="BM103" s="135"/>
    </row>
    <row r="104" spans="2:65" s="1" customFormat="1" ht="18" customHeight="1">
      <c r="B104" s="131"/>
      <c r="C104" s="132"/>
      <c r="D104" s="203" t="s">
        <v>141</v>
      </c>
      <c r="E104" s="256"/>
      <c r="F104" s="256"/>
      <c r="G104" s="256"/>
      <c r="H104" s="256"/>
      <c r="I104" s="132"/>
      <c r="J104" s="132"/>
      <c r="K104" s="132"/>
      <c r="L104" s="132"/>
      <c r="M104" s="132"/>
      <c r="N104" s="187">
        <f>ROUND(N88*T104,2)</f>
        <v>0</v>
      </c>
      <c r="O104" s="257"/>
      <c r="P104" s="257"/>
      <c r="Q104" s="257"/>
      <c r="R104" s="134"/>
      <c r="S104" s="135"/>
      <c r="T104" s="136"/>
      <c r="U104" s="137" t="s">
        <v>44</v>
      </c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8" t="s">
        <v>137</v>
      </c>
      <c r="AZ104" s="135"/>
      <c r="BA104" s="135"/>
      <c r="BB104" s="135"/>
      <c r="BC104" s="135"/>
      <c r="BD104" s="135"/>
      <c r="BE104" s="139">
        <f t="shared" si="0"/>
        <v>0</v>
      </c>
      <c r="BF104" s="139">
        <f t="shared" si="1"/>
        <v>0</v>
      </c>
      <c r="BG104" s="139">
        <f t="shared" si="2"/>
        <v>0</v>
      </c>
      <c r="BH104" s="139">
        <f t="shared" si="3"/>
        <v>0</v>
      </c>
      <c r="BI104" s="139">
        <f t="shared" si="4"/>
        <v>0</v>
      </c>
      <c r="BJ104" s="138" t="s">
        <v>138</v>
      </c>
      <c r="BK104" s="135"/>
      <c r="BL104" s="135"/>
      <c r="BM104" s="135"/>
    </row>
    <row r="105" spans="2:65" s="1" customFormat="1" ht="18" customHeight="1">
      <c r="B105" s="131"/>
      <c r="C105" s="132"/>
      <c r="D105" s="203" t="s">
        <v>142</v>
      </c>
      <c r="E105" s="256"/>
      <c r="F105" s="256"/>
      <c r="G105" s="256"/>
      <c r="H105" s="256"/>
      <c r="I105" s="132"/>
      <c r="J105" s="132"/>
      <c r="K105" s="132"/>
      <c r="L105" s="132"/>
      <c r="M105" s="132"/>
      <c r="N105" s="187">
        <f>ROUND(N88*T105,2)</f>
        <v>0</v>
      </c>
      <c r="O105" s="257"/>
      <c r="P105" s="257"/>
      <c r="Q105" s="257"/>
      <c r="R105" s="134"/>
      <c r="S105" s="135"/>
      <c r="T105" s="136"/>
      <c r="U105" s="137" t="s">
        <v>44</v>
      </c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8" t="s">
        <v>137</v>
      </c>
      <c r="AZ105" s="135"/>
      <c r="BA105" s="135"/>
      <c r="BB105" s="135"/>
      <c r="BC105" s="135"/>
      <c r="BD105" s="135"/>
      <c r="BE105" s="139">
        <f t="shared" si="0"/>
        <v>0</v>
      </c>
      <c r="BF105" s="139">
        <f t="shared" si="1"/>
        <v>0</v>
      </c>
      <c r="BG105" s="139">
        <f t="shared" si="2"/>
        <v>0</v>
      </c>
      <c r="BH105" s="139">
        <f t="shared" si="3"/>
        <v>0</v>
      </c>
      <c r="BI105" s="139">
        <f t="shared" si="4"/>
        <v>0</v>
      </c>
      <c r="BJ105" s="138" t="s">
        <v>138</v>
      </c>
      <c r="BK105" s="135"/>
      <c r="BL105" s="135"/>
      <c r="BM105" s="135"/>
    </row>
    <row r="106" spans="2:65" s="1" customFormat="1" ht="18" customHeight="1">
      <c r="B106" s="131"/>
      <c r="C106" s="132"/>
      <c r="D106" s="133" t="s">
        <v>143</v>
      </c>
      <c r="E106" s="132"/>
      <c r="F106" s="132"/>
      <c r="G106" s="132"/>
      <c r="H106" s="132"/>
      <c r="I106" s="132"/>
      <c r="J106" s="132"/>
      <c r="K106" s="132"/>
      <c r="L106" s="132"/>
      <c r="M106" s="132"/>
      <c r="N106" s="187">
        <f>ROUND(N88*T106,2)</f>
        <v>0</v>
      </c>
      <c r="O106" s="257"/>
      <c r="P106" s="257"/>
      <c r="Q106" s="257"/>
      <c r="R106" s="134"/>
      <c r="S106" s="135"/>
      <c r="T106" s="140"/>
      <c r="U106" s="141" t="s">
        <v>44</v>
      </c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8" t="s">
        <v>144</v>
      </c>
      <c r="AZ106" s="135"/>
      <c r="BA106" s="135"/>
      <c r="BB106" s="135"/>
      <c r="BC106" s="135"/>
      <c r="BD106" s="135"/>
      <c r="BE106" s="139">
        <f t="shared" si="0"/>
        <v>0</v>
      </c>
      <c r="BF106" s="139">
        <f t="shared" si="1"/>
        <v>0</v>
      </c>
      <c r="BG106" s="139">
        <f t="shared" si="2"/>
        <v>0</v>
      </c>
      <c r="BH106" s="139">
        <f t="shared" si="3"/>
        <v>0</v>
      </c>
      <c r="BI106" s="139">
        <f t="shared" si="4"/>
        <v>0</v>
      </c>
      <c r="BJ106" s="138" t="s">
        <v>138</v>
      </c>
      <c r="BK106" s="135"/>
      <c r="BL106" s="135"/>
      <c r="BM106" s="135"/>
    </row>
    <row r="107" spans="2:65" s="1" customForma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29.25" customHeight="1">
      <c r="B108" s="34"/>
      <c r="C108" s="112" t="s">
        <v>107</v>
      </c>
      <c r="D108" s="113"/>
      <c r="E108" s="113"/>
      <c r="F108" s="113"/>
      <c r="G108" s="113"/>
      <c r="H108" s="113"/>
      <c r="I108" s="113"/>
      <c r="J108" s="113"/>
      <c r="K108" s="113"/>
      <c r="L108" s="184">
        <f>ROUND(SUM(N88+N100),2)</f>
        <v>0</v>
      </c>
      <c r="M108" s="184"/>
      <c r="N108" s="184"/>
      <c r="O108" s="184"/>
      <c r="P108" s="184"/>
      <c r="Q108" s="184"/>
      <c r="R108" s="36"/>
    </row>
    <row r="109" spans="2:65" s="1" customFormat="1" ht="6.95" customHeight="1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60"/>
    </row>
    <row r="113" spans="2:65" s="1" customFormat="1" ht="6.95" customHeight="1"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3"/>
    </row>
    <row r="114" spans="2:65" s="1" customFormat="1" ht="36.950000000000003" customHeight="1">
      <c r="B114" s="34"/>
      <c r="C114" s="191" t="s">
        <v>145</v>
      </c>
      <c r="D114" s="252"/>
      <c r="E114" s="252"/>
      <c r="F114" s="252"/>
      <c r="G114" s="252"/>
      <c r="H114" s="252"/>
      <c r="I114" s="252"/>
      <c r="J114" s="252"/>
      <c r="K114" s="252"/>
      <c r="L114" s="252"/>
      <c r="M114" s="252"/>
      <c r="N114" s="252"/>
      <c r="O114" s="252"/>
      <c r="P114" s="252"/>
      <c r="Q114" s="252"/>
      <c r="R114" s="36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30" customHeight="1">
      <c r="B116" s="34"/>
      <c r="C116" s="29" t="s">
        <v>17</v>
      </c>
      <c r="D116" s="35"/>
      <c r="E116" s="35"/>
      <c r="F116" s="250" t="str">
        <f>F6</f>
        <v>Sociálne priestory  - Nová  radnica</v>
      </c>
      <c r="G116" s="251"/>
      <c r="H116" s="251"/>
      <c r="I116" s="251"/>
      <c r="J116" s="251"/>
      <c r="K116" s="251"/>
      <c r="L116" s="251"/>
      <c r="M116" s="251"/>
      <c r="N116" s="251"/>
      <c r="O116" s="251"/>
      <c r="P116" s="251"/>
      <c r="Q116" s="35"/>
      <c r="R116" s="36"/>
    </row>
    <row r="117" spans="2:65" s="1" customFormat="1" ht="36.950000000000003" customHeight="1">
      <c r="B117" s="34"/>
      <c r="C117" s="68" t="s">
        <v>114</v>
      </c>
      <c r="D117" s="35"/>
      <c r="E117" s="35"/>
      <c r="F117" s="193" t="str">
        <f>F7</f>
        <v>27-5 - UK - Vykurovanie</v>
      </c>
      <c r="G117" s="252"/>
      <c r="H117" s="252"/>
      <c r="I117" s="252"/>
      <c r="J117" s="252"/>
      <c r="K117" s="252"/>
      <c r="L117" s="252"/>
      <c r="M117" s="252"/>
      <c r="N117" s="252"/>
      <c r="O117" s="252"/>
      <c r="P117" s="252"/>
      <c r="Q117" s="35"/>
      <c r="R117" s="36"/>
    </row>
    <row r="118" spans="2:65" s="1" customFormat="1" ht="6.9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1" customFormat="1" ht="18" customHeight="1">
      <c r="B119" s="34"/>
      <c r="C119" s="29" t="s">
        <v>21</v>
      </c>
      <c r="D119" s="35"/>
      <c r="E119" s="35"/>
      <c r="F119" s="27" t="str">
        <f>F9</f>
        <v>č.p.69 Staré Mesto ,Bratislava</v>
      </c>
      <c r="G119" s="35"/>
      <c r="H119" s="35"/>
      <c r="I119" s="35"/>
      <c r="J119" s="35"/>
      <c r="K119" s="29" t="s">
        <v>23</v>
      </c>
      <c r="L119" s="35"/>
      <c r="M119" s="253" t="str">
        <f>IF(O9="","",O9)</f>
        <v>27. 12. 2019</v>
      </c>
      <c r="N119" s="253"/>
      <c r="O119" s="253"/>
      <c r="P119" s="253"/>
      <c r="Q119" s="35"/>
      <c r="R119" s="36"/>
    </row>
    <row r="120" spans="2:65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5" s="1" customFormat="1" ht="15">
      <c r="B121" s="34"/>
      <c r="C121" s="29" t="s">
        <v>25</v>
      </c>
      <c r="D121" s="35"/>
      <c r="E121" s="35"/>
      <c r="F121" s="27" t="str">
        <f>E12</f>
        <v>Hlavné mesto SR Bratislava ,Primaciáne nám.č.1</v>
      </c>
      <c r="G121" s="35"/>
      <c r="H121" s="35"/>
      <c r="I121" s="35"/>
      <c r="J121" s="35"/>
      <c r="K121" s="29" t="s">
        <v>31</v>
      </c>
      <c r="L121" s="35"/>
      <c r="M121" s="220" t="str">
        <f>E18</f>
        <v>TVAR architekti s.r.o., Karadžičova 41,81107 Brati</v>
      </c>
      <c r="N121" s="220"/>
      <c r="O121" s="220"/>
      <c r="P121" s="220"/>
      <c r="Q121" s="220"/>
      <c r="R121" s="36"/>
    </row>
    <row r="122" spans="2:65" s="1" customFormat="1" ht="14.45" customHeight="1">
      <c r="B122" s="34"/>
      <c r="C122" s="29" t="s">
        <v>29</v>
      </c>
      <c r="D122" s="35"/>
      <c r="E122" s="35"/>
      <c r="F122" s="27" t="str">
        <f>IF(E15="","",E15)</f>
        <v>Vyplň údaj</v>
      </c>
      <c r="G122" s="35"/>
      <c r="H122" s="35"/>
      <c r="I122" s="35"/>
      <c r="J122" s="35"/>
      <c r="K122" s="29" t="s">
        <v>35</v>
      </c>
      <c r="L122" s="35"/>
      <c r="M122" s="220" t="str">
        <f>E21</f>
        <v xml:space="preserve"> </v>
      </c>
      <c r="N122" s="220"/>
      <c r="O122" s="220"/>
      <c r="P122" s="220"/>
      <c r="Q122" s="220"/>
      <c r="R122" s="36"/>
    </row>
    <row r="123" spans="2:65" s="1" customFormat="1" ht="10.35" customHeight="1"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6"/>
    </row>
    <row r="124" spans="2:65" s="8" customFormat="1" ht="29.25" customHeight="1">
      <c r="B124" s="142"/>
      <c r="C124" s="143" t="s">
        <v>146</v>
      </c>
      <c r="D124" s="144" t="s">
        <v>147</v>
      </c>
      <c r="E124" s="144" t="s">
        <v>59</v>
      </c>
      <c r="F124" s="254" t="s">
        <v>148</v>
      </c>
      <c r="G124" s="254"/>
      <c r="H124" s="254"/>
      <c r="I124" s="254"/>
      <c r="J124" s="144" t="s">
        <v>149</v>
      </c>
      <c r="K124" s="144" t="s">
        <v>150</v>
      </c>
      <c r="L124" s="254" t="s">
        <v>151</v>
      </c>
      <c r="M124" s="254"/>
      <c r="N124" s="254" t="s">
        <v>119</v>
      </c>
      <c r="O124" s="254"/>
      <c r="P124" s="254"/>
      <c r="Q124" s="255"/>
      <c r="R124" s="145"/>
      <c r="T124" s="75" t="s">
        <v>152</v>
      </c>
      <c r="U124" s="76" t="s">
        <v>41</v>
      </c>
      <c r="V124" s="76" t="s">
        <v>153</v>
      </c>
      <c r="W124" s="76" t="s">
        <v>154</v>
      </c>
      <c r="X124" s="76" t="s">
        <v>155</v>
      </c>
      <c r="Y124" s="76" t="s">
        <v>156</v>
      </c>
      <c r="Z124" s="76" t="s">
        <v>157</v>
      </c>
      <c r="AA124" s="77" t="s">
        <v>158</v>
      </c>
    </row>
    <row r="125" spans="2:65" s="1" customFormat="1" ht="29.25" customHeight="1">
      <c r="B125" s="34"/>
      <c r="C125" s="79" t="s">
        <v>116</v>
      </c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233">
        <f>BK125</f>
        <v>0</v>
      </c>
      <c r="O125" s="234"/>
      <c r="P125" s="234"/>
      <c r="Q125" s="234"/>
      <c r="R125" s="36"/>
      <c r="T125" s="78"/>
      <c r="U125" s="50"/>
      <c r="V125" s="50"/>
      <c r="W125" s="146">
        <f>W126+W137+W178+W181</f>
        <v>0</v>
      </c>
      <c r="X125" s="50"/>
      <c r="Y125" s="146">
        <f>Y126+Y137+Y178+Y181</f>
        <v>0</v>
      </c>
      <c r="Z125" s="50"/>
      <c r="AA125" s="147">
        <f>AA126+AA137+AA178+AA181</f>
        <v>0</v>
      </c>
      <c r="AT125" s="18" t="s">
        <v>76</v>
      </c>
      <c r="AU125" s="18" t="s">
        <v>121</v>
      </c>
      <c r="BK125" s="148">
        <f>BK126+BK137+BK178+BK181</f>
        <v>0</v>
      </c>
    </row>
    <row r="126" spans="2:65" s="9" customFormat="1" ht="37.35" customHeight="1">
      <c r="B126" s="149"/>
      <c r="C126" s="150"/>
      <c r="D126" s="151" t="s">
        <v>122</v>
      </c>
      <c r="E126" s="151"/>
      <c r="F126" s="151"/>
      <c r="G126" s="151"/>
      <c r="H126" s="151"/>
      <c r="I126" s="151"/>
      <c r="J126" s="151"/>
      <c r="K126" s="151"/>
      <c r="L126" s="151"/>
      <c r="M126" s="151"/>
      <c r="N126" s="235">
        <f>BK126</f>
        <v>0</v>
      </c>
      <c r="O126" s="236"/>
      <c r="P126" s="236"/>
      <c r="Q126" s="236"/>
      <c r="R126" s="152"/>
      <c r="T126" s="153"/>
      <c r="U126" s="150"/>
      <c r="V126" s="150"/>
      <c r="W126" s="154">
        <f>W127+W135</f>
        <v>0</v>
      </c>
      <c r="X126" s="150"/>
      <c r="Y126" s="154">
        <f>Y127+Y135</f>
        <v>0</v>
      </c>
      <c r="Z126" s="150"/>
      <c r="AA126" s="155">
        <f>AA127+AA135</f>
        <v>0</v>
      </c>
      <c r="AR126" s="156" t="s">
        <v>85</v>
      </c>
      <c r="AT126" s="157" t="s">
        <v>76</v>
      </c>
      <c r="AU126" s="157" t="s">
        <v>77</v>
      </c>
      <c r="AY126" s="156" t="s">
        <v>159</v>
      </c>
      <c r="BK126" s="158">
        <f>BK127+BK135</f>
        <v>0</v>
      </c>
    </row>
    <row r="127" spans="2:65" s="9" customFormat="1" ht="19.899999999999999" customHeight="1">
      <c r="B127" s="149"/>
      <c r="C127" s="150"/>
      <c r="D127" s="159" t="s">
        <v>125</v>
      </c>
      <c r="E127" s="159"/>
      <c r="F127" s="159"/>
      <c r="G127" s="159"/>
      <c r="H127" s="159"/>
      <c r="I127" s="159"/>
      <c r="J127" s="159"/>
      <c r="K127" s="159"/>
      <c r="L127" s="159"/>
      <c r="M127" s="159"/>
      <c r="N127" s="237">
        <f>BK127</f>
        <v>0</v>
      </c>
      <c r="O127" s="238"/>
      <c r="P127" s="238"/>
      <c r="Q127" s="238"/>
      <c r="R127" s="152"/>
      <c r="T127" s="153"/>
      <c r="U127" s="150"/>
      <c r="V127" s="150"/>
      <c r="W127" s="154">
        <f>SUM(W128:W134)</f>
        <v>0</v>
      </c>
      <c r="X127" s="150"/>
      <c r="Y127" s="154">
        <f>SUM(Y128:Y134)</f>
        <v>0</v>
      </c>
      <c r="Z127" s="150"/>
      <c r="AA127" s="155">
        <f>SUM(AA128:AA134)</f>
        <v>0</v>
      </c>
      <c r="AR127" s="156" t="s">
        <v>85</v>
      </c>
      <c r="AT127" s="157" t="s">
        <v>76</v>
      </c>
      <c r="AU127" s="157" t="s">
        <v>85</v>
      </c>
      <c r="AY127" s="156" t="s">
        <v>159</v>
      </c>
      <c r="BK127" s="158">
        <f>SUM(BK128:BK134)</f>
        <v>0</v>
      </c>
    </row>
    <row r="128" spans="2:65" s="1" customFormat="1" ht="25.5" customHeight="1">
      <c r="B128" s="131"/>
      <c r="C128" s="160" t="s">
        <v>85</v>
      </c>
      <c r="D128" s="160" t="s">
        <v>160</v>
      </c>
      <c r="E128" s="161" t="s">
        <v>476</v>
      </c>
      <c r="F128" s="245" t="s">
        <v>477</v>
      </c>
      <c r="G128" s="245"/>
      <c r="H128" s="245"/>
      <c r="I128" s="245"/>
      <c r="J128" s="162" t="s">
        <v>168</v>
      </c>
      <c r="K128" s="163">
        <v>250</v>
      </c>
      <c r="L128" s="231">
        <v>0</v>
      </c>
      <c r="M128" s="231"/>
      <c r="N128" s="246">
        <f t="shared" ref="N128:N134" si="5">ROUND(L128*K128,3)</f>
        <v>0</v>
      </c>
      <c r="O128" s="246"/>
      <c r="P128" s="246"/>
      <c r="Q128" s="246"/>
      <c r="R128" s="134"/>
      <c r="T128" s="165" t="s">
        <v>5</v>
      </c>
      <c r="U128" s="43" t="s">
        <v>44</v>
      </c>
      <c r="V128" s="35"/>
      <c r="W128" s="166">
        <f t="shared" ref="W128:W134" si="6">V128*K128</f>
        <v>0</v>
      </c>
      <c r="X128" s="166">
        <v>0</v>
      </c>
      <c r="Y128" s="166">
        <f t="shared" ref="Y128:Y134" si="7">X128*K128</f>
        <v>0</v>
      </c>
      <c r="Z128" s="166">
        <v>0</v>
      </c>
      <c r="AA128" s="167">
        <f t="shared" ref="AA128:AA134" si="8">Z128*K128</f>
        <v>0</v>
      </c>
      <c r="AR128" s="18" t="s">
        <v>164</v>
      </c>
      <c r="AT128" s="18" t="s">
        <v>160</v>
      </c>
      <c r="AU128" s="18" t="s">
        <v>138</v>
      </c>
      <c r="AY128" s="18" t="s">
        <v>159</v>
      </c>
      <c r="BE128" s="105">
        <f t="shared" ref="BE128:BE134" si="9">IF(U128="základná",N128,0)</f>
        <v>0</v>
      </c>
      <c r="BF128" s="105">
        <f t="shared" ref="BF128:BF134" si="10">IF(U128="znížená",N128,0)</f>
        <v>0</v>
      </c>
      <c r="BG128" s="105">
        <f t="shared" ref="BG128:BG134" si="11">IF(U128="zákl. prenesená",N128,0)</f>
        <v>0</v>
      </c>
      <c r="BH128" s="105">
        <f t="shared" ref="BH128:BH134" si="12">IF(U128="zníž. prenesená",N128,0)</f>
        <v>0</v>
      </c>
      <c r="BI128" s="105">
        <f t="shared" ref="BI128:BI134" si="13">IF(U128="nulová",N128,0)</f>
        <v>0</v>
      </c>
      <c r="BJ128" s="18" t="s">
        <v>138</v>
      </c>
      <c r="BK128" s="168">
        <f t="shared" ref="BK128:BK134" si="14">ROUND(L128*K128,3)</f>
        <v>0</v>
      </c>
      <c r="BL128" s="18" t="s">
        <v>164</v>
      </c>
      <c r="BM128" s="18" t="s">
        <v>138</v>
      </c>
    </row>
    <row r="129" spans="2:65" s="1" customFormat="1" ht="25.5" customHeight="1">
      <c r="B129" s="131"/>
      <c r="C129" s="160" t="s">
        <v>138</v>
      </c>
      <c r="D129" s="160" t="s">
        <v>160</v>
      </c>
      <c r="E129" s="161" t="s">
        <v>229</v>
      </c>
      <c r="F129" s="245" t="s">
        <v>230</v>
      </c>
      <c r="G129" s="245"/>
      <c r="H129" s="245"/>
      <c r="I129" s="245"/>
      <c r="J129" s="162" t="s">
        <v>222</v>
      </c>
      <c r="K129" s="163">
        <v>0.437</v>
      </c>
      <c r="L129" s="231">
        <v>0</v>
      </c>
      <c r="M129" s="231"/>
      <c r="N129" s="246">
        <f t="shared" si="5"/>
        <v>0</v>
      </c>
      <c r="O129" s="246"/>
      <c r="P129" s="246"/>
      <c r="Q129" s="246"/>
      <c r="R129" s="134"/>
      <c r="T129" s="165" t="s">
        <v>5</v>
      </c>
      <c r="U129" s="43" t="s">
        <v>44</v>
      </c>
      <c r="V129" s="35"/>
      <c r="W129" s="166">
        <f t="shared" si="6"/>
        <v>0</v>
      </c>
      <c r="X129" s="166">
        <v>0</v>
      </c>
      <c r="Y129" s="166">
        <f t="shared" si="7"/>
        <v>0</v>
      </c>
      <c r="Z129" s="166">
        <v>0</v>
      </c>
      <c r="AA129" s="167">
        <f t="shared" si="8"/>
        <v>0</v>
      </c>
      <c r="AR129" s="18" t="s">
        <v>164</v>
      </c>
      <c r="AT129" s="18" t="s">
        <v>160</v>
      </c>
      <c r="AU129" s="18" t="s">
        <v>138</v>
      </c>
      <c r="AY129" s="18" t="s">
        <v>159</v>
      </c>
      <c r="BE129" s="105">
        <f t="shared" si="9"/>
        <v>0</v>
      </c>
      <c r="BF129" s="105">
        <f t="shared" si="10"/>
        <v>0</v>
      </c>
      <c r="BG129" s="105">
        <f t="shared" si="11"/>
        <v>0</v>
      </c>
      <c r="BH129" s="105">
        <f t="shared" si="12"/>
        <v>0</v>
      </c>
      <c r="BI129" s="105">
        <f t="shared" si="13"/>
        <v>0</v>
      </c>
      <c r="BJ129" s="18" t="s">
        <v>138</v>
      </c>
      <c r="BK129" s="168">
        <f t="shared" si="14"/>
        <v>0</v>
      </c>
      <c r="BL129" s="18" t="s">
        <v>164</v>
      </c>
      <c r="BM129" s="18" t="s">
        <v>164</v>
      </c>
    </row>
    <row r="130" spans="2:65" s="1" customFormat="1" ht="25.5" customHeight="1">
      <c r="B130" s="131"/>
      <c r="C130" s="160" t="s">
        <v>170</v>
      </c>
      <c r="D130" s="160" t="s">
        <v>160</v>
      </c>
      <c r="E130" s="161" t="s">
        <v>233</v>
      </c>
      <c r="F130" s="245" t="s">
        <v>234</v>
      </c>
      <c r="G130" s="245"/>
      <c r="H130" s="245"/>
      <c r="I130" s="245"/>
      <c r="J130" s="162" t="s">
        <v>222</v>
      </c>
      <c r="K130" s="163">
        <v>2.5</v>
      </c>
      <c r="L130" s="231">
        <v>0</v>
      </c>
      <c r="M130" s="231"/>
      <c r="N130" s="246">
        <f t="shared" si="5"/>
        <v>0</v>
      </c>
      <c r="O130" s="246"/>
      <c r="P130" s="246"/>
      <c r="Q130" s="246"/>
      <c r="R130" s="134"/>
      <c r="T130" s="165" t="s">
        <v>5</v>
      </c>
      <c r="U130" s="43" t="s">
        <v>44</v>
      </c>
      <c r="V130" s="35"/>
      <c r="W130" s="166">
        <f t="shared" si="6"/>
        <v>0</v>
      </c>
      <c r="X130" s="166">
        <v>0</v>
      </c>
      <c r="Y130" s="166">
        <f t="shared" si="7"/>
        <v>0</v>
      </c>
      <c r="Z130" s="166">
        <v>0</v>
      </c>
      <c r="AA130" s="167">
        <f t="shared" si="8"/>
        <v>0</v>
      </c>
      <c r="AR130" s="18" t="s">
        <v>164</v>
      </c>
      <c r="AT130" s="18" t="s">
        <v>160</v>
      </c>
      <c r="AU130" s="18" t="s">
        <v>138</v>
      </c>
      <c r="AY130" s="18" t="s">
        <v>159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8" t="s">
        <v>138</v>
      </c>
      <c r="BK130" s="168">
        <f t="shared" si="14"/>
        <v>0</v>
      </c>
      <c r="BL130" s="18" t="s">
        <v>164</v>
      </c>
      <c r="BM130" s="18" t="s">
        <v>181</v>
      </c>
    </row>
    <row r="131" spans="2:65" s="1" customFormat="1" ht="25.5" customHeight="1">
      <c r="B131" s="131"/>
      <c r="C131" s="160" t="s">
        <v>164</v>
      </c>
      <c r="D131" s="160" t="s">
        <v>160</v>
      </c>
      <c r="E131" s="161" t="s">
        <v>480</v>
      </c>
      <c r="F131" s="245" t="s">
        <v>481</v>
      </c>
      <c r="G131" s="245"/>
      <c r="H131" s="245"/>
      <c r="I131" s="245"/>
      <c r="J131" s="162" t="s">
        <v>222</v>
      </c>
      <c r="K131" s="163">
        <v>0.437</v>
      </c>
      <c r="L131" s="231">
        <v>0</v>
      </c>
      <c r="M131" s="231"/>
      <c r="N131" s="246">
        <f t="shared" si="5"/>
        <v>0</v>
      </c>
      <c r="O131" s="246"/>
      <c r="P131" s="246"/>
      <c r="Q131" s="246"/>
      <c r="R131" s="134"/>
      <c r="T131" s="165" t="s">
        <v>5</v>
      </c>
      <c r="U131" s="43" t="s">
        <v>44</v>
      </c>
      <c r="V131" s="35"/>
      <c r="W131" s="166">
        <f t="shared" si="6"/>
        <v>0</v>
      </c>
      <c r="X131" s="166">
        <v>0</v>
      </c>
      <c r="Y131" s="166">
        <f t="shared" si="7"/>
        <v>0</v>
      </c>
      <c r="Z131" s="166">
        <v>0</v>
      </c>
      <c r="AA131" s="167">
        <f t="shared" si="8"/>
        <v>0</v>
      </c>
      <c r="AR131" s="18" t="s">
        <v>164</v>
      </c>
      <c r="AT131" s="18" t="s">
        <v>160</v>
      </c>
      <c r="AU131" s="18" t="s">
        <v>138</v>
      </c>
      <c r="AY131" s="18" t="s">
        <v>159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8" t="s">
        <v>138</v>
      </c>
      <c r="BK131" s="168">
        <f t="shared" si="14"/>
        <v>0</v>
      </c>
      <c r="BL131" s="18" t="s">
        <v>164</v>
      </c>
      <c r="BM131" s="18" t="s">
        <v>185</v>
      </c>
    </row>
    <row r="132" spans="2:65" s="1" customFormat="1" ht="38.25" customHeight="1">
      <c r="B132" s="131"/>
      <c r="C132" s="160" t="s">
        <v>177</v>
      </c>
      <c r="D132" s="160" t="s">
        <v>160</v>
      </c>
      <c r="E132" s="161" t="s">
        <v>482</v>
      </c>
      <c r="F132" s="245" t="s">
        <v>483</v>
      </c>
      <c r="G132" s="245"/>
      <c r="H132" s="245"/>
      <c r="I132" s="245"/>
      <c r="J132" s="162" t="s">
        <v>222</v>
      </c>
      <c r="K132" s="163">
        <v>0.437</v>
      </c>
      <c r="L132" s="231">
        <v>0</v>
      </c>
      <c r="M132" s="231"/>
      <c r="N132" s="246">
        <f t="shared" si="5"/>
        <v>0</v>
      </c>
      <c r="O132" s="246"/>
      <c r="P132" s="246"/>
      <c r="Q132" s="246"/>
      <c r="R132" s="134"/>
      <c r="T132" s="165" t="s">
        <v>5</v>
      </c>
      <c r="U132" s="43" t="s">
        <v>44</v>
      </c>
      <c r="V132" s="35"/>
      <c r="W132" s="166">
        <f t="shared" si="6"/>
        <v>0</v>
      </c>
      <c r="X132" s="166">
        <v>0</v>
      </c>
      <c r="Y132" s="166">
        <f t="shared" si="7"/>
        <v>0</v>
      </c>
      <c r="Z132" s="166">
        <v>0</v>
      </c>
      <c r="AA132" s="167">
        <f t="shared" si="8"/>
        <v>0</v>
      </c>
      <c r="AR132" s="18" t="s">
        <v>164</v>
      </c>
      <c r="AT132" s="18" t="s">
        <v>160</v>
      </c>
      <c r="AU132" s="18" t="s">
        <v>138</v>
      </c>
      <c r="AY132" s="18" t="s">
        <v>159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8" t="s">
        <v>138</v>
      </c>
      <c r="BK132" s="168">
        <f t="shared" si="14"/>
        <v>0</v>
      </c>
      <c r="BL132" s="18" t="s">
        <v>164</v>
      </c>
      <c r="BM132" s="18" t="s">
        <v>198</v>
      </c>
    </row>
    <row r="133" spans="2:65" s="1" customFormat="1" ht="25.5" customHeight="1">
      <c r="B133" s="131"/>
      <c r="C133" s="160" t="s">
        <v>181</v>
      </c>
      <c r="D133" s="160" t="s">
        <v>160</v>
      </c>
      <c r="E133" s="161" t="s">
        <v>484</v>
      </c>
      <c r="F133" s="245" t="s">
        <v>485</v>
      </c>
      <c r="G133" s="245"/>
      <c r="H133" s="245"/>
      <c r="I133" s="245"/>
      <c r="J133" s="162" t="s">
        <v>222</v>
      </c>
      <c r="K133" s="163">
        <v>0.437</v>
      </c>
      <c r="L133" s="231">
        <v>0</v>
      </c>
      <c r="M133" s="231"/>
      <c r="N133" s="246">
        <f t="shared" si="5"/>
        <v>0</v>
      </c>
      <c r="O133" s="246"/>
      <c r="P133" s="246"/>
      <c r="Q133" s="246"/>
      <c r="R133" s="134"/>
      <c r="T133" s="165" t="s">
        <v>5</v>
      </c>
      <c r="U133" s="43" t="s">
        <v>44</v>
      </c>
      <c r="V133" s="35"/>
      <c r="W133" s="166">
        <f t="shared" si="6"/>
        <v>0</v>
      </c>
      <c r="X133" s="166">
        <v>0</v>
      </c>
      <c r="Y133" s="166">
        <f t="shared" si="7"/>
        <v>0</v>
      </c>
      <c r="Z133" s="166">
        <v>0</v>
      </c>
      <c r="AA133" s="167">
        <f t="shared" si="8"/>
        <v>0</v>
      </c>
      <c r="AR133" s="18" t="s">
        <v>164</v>
      </c>
      <c r="AT133" s="18" t="s">
        <v>160</v>
      </c>
      <c r="AU133" s="18" t="s">
        <v>138</v>
      </c>
      <c r="AY133" s="18" t="s">
        <v>159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8" t="s">
        <v>138</v>
      </c>
      <c r="BK133" s="168">
        <f t="shared" si="14"/>
        <v>0</v>
      </c>
      <c r="BL133" s="18" t="s">
        <v>164</v>
      </c>
      <c r="BM133" s="18" t="s">
        <v>207</v>
      </c>
    </row>
    <row r="134" spans="2:65" s="1" customFormat="1" ht="25.5" customHeight="1">
      <c r="B134" s="131"/>
      <c r="C134" s="160" t="s">
        <v>187</v>
      </c>
      <c r="D134" s="160" t="s">
        <v>160</v>
      </c>
      <c r="E134" s="161" t="s">
        <v>486</v>
      </c>
      <c r="F134" s="245" t="s">
        <v>487</v>
      </c>
      <c r="G134" s="245"/>
      <c r="H134" s="245"/>
      <c r="I134" s="245"/>
      <c r="J134" s="162" t="s">
        <v>222</v>
      </c>
      <c r="K134" s="163">
        <v>0.437</v>
      </c>
      <c r="L134" s="231">
        <v>0</v>
      </c>
      <c r="M134" s="231"/>
      <c r="N134" s="246">
        <f t="shared" si="5"/>
        <v>0</v>
      </c>
      <c r="O134" s="246"/>
      <c r="P134" s="246"/>
      <c r="Q134" s="246"/>
      <c r="R134" s="134"/>
      <c r="T134" s="165" t="s">
        <v>5</v>
      </c>
      <c r="U134" s="43" t="s">
        <v>44</v>
      </c>
      <c r="V134" s="35"/>
      <c r="W134" s="166">
        <f t="shared" si="6"/>
        <v>0</v>
      </c>
      <c r="X134" s="166">
        <v>0</v>
      </c>
      <c r="Y134" s="166">
        <f t="shared" si="7"/>
        <v>0</v>
      </c>
      <c r="Z134" s="166">
        <v>0</v>
      </c>
      <c r="AA134" s="167">
        <f t="shared" si="8"/>
        <v>0</v>
      </c>
      <c r="AR134" s="18" t="s">
        <v>164</v>
      </c>
      <c r="AT134" s="18" t="s">
        <v>160</v>
      </c>
      <c r="AU134" s="18" t="s">
        <v>138</v>
      </c>
      <c r="AY134" s="18" t="s">
        <v>159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8" t="s">
        <v>138</v>
      </c>
      <c r="BK134" s="168">
        <f t="shared" si="14"/>
        <v>0</v>
      </c>
      <c r="BL134" s="18" t="s">
        <v>164</v>
      </c>
      <c r="BM134" s="18" t="s">
        <v>215</v>
      </c>
    </row>
    <row r="135" spans="2:65" s="9" customFormat="1" ht="29.85" customHeight="1">
      <c r="B135" s="149"/>
      <c r="C135" s="150"/>
      <c r="D135" s="159" t="s">
        <v>458</v>
      </c>
      <c r="E135" s="159"/>
      <c r="F135" s="159"/>
      <c r="G135" s="159"/>
      <c r="H135" s="159"/>
      <c r="I135" s="159"/>
      <c r="J135" s="159"/>
      <c r="K135" s="159"/>
      <c r="L135" s="159"/>
      <c r="M135" s="159"/>
      <c r="N135" s="239">
        <f>BK135</f>
        <v>0</v>
      </c>
      <c r="O135" s="240"/>
      <c r="P135" s="240"/>
      <c r="Q135" s="240"/>
      <c r="R135" s="152"/>
      <c r="T135" s="153"/>
      <c r="U135" s="150"/>
      <c r="V135" s="150"/>
      <c r="W135" s="154">
        <f>W136</f>
        <v>0</v>
      </c>
      <c r="X135" s="150"/>
      <c r="Y135" s="154">
        <f>Y136</f>
        <v>0</v>
      </c>
      <c r="Z135" s="150"/>
      <c r="AA135" s="155">
        <f>AA136</f>
        <v>0</v>
      </c>
      <c r="AR135" s="156" t="s">
        <v>85</v>
      </c>
      <c r="AT135" s="157" t="s">
        <v>76</v>
      </c>
      <c r="AU135" s="157" t="s">
        <v>85</v>
      </c>
      <c r="AY135" s="156" t="s">
        <v>159</v>
      </c>
      <c r="BK135" s="158">
        <f>BK136</f>
        <v>0</v>
      </c>
    </row>
    <row r="136" spans="2:65" s="1" customFormat="1" ht="38.25" customHeight="1">
      <c r="B136" s="131"/>
      <c r="C136" s="160" t="s">
        <v>185</v>
      </c>
      <c r="D136" s="160" t="s">
        <v>160</v>
      </c>
      <c r="E136" s="161" t="s">
        <v>488</v>
      </c>
      <c r="F136" s="245" t="s">
        <v>489</v>
      </c>
      <c r="G136" s="245"/>
      <c r="H136" s="245"/>
      <c r="I136" s="245"/>
      <c r="J136" s="162" t="s">
        <v>222</v>
      </c>
      <c r="K136" s="163">
        <v>0.437</v>
      </c>
      <c r="L136" s="231">
        <v>0</v>
      </c>
      <c r="M136" s="231"/>
      <c r="N136" s="246">
        <f>ROUND(L136*K136,3)</f>
        <v>0</v>
      </c>
      <c r="O136" s="246"/>
      <c r="P136" s="246"/>
      <c r="Q136" s="246"/>
      <c r="R136" s="134"/>
      <c r="T136" s="165" t="s">
        <v>5</v>
      </c>
      <c r="U136" s="43" t="s">
        <v>44</v>
      </c>
      <c r="V136" s="35"/>
      <c r="W136" s="166">
        <f>V136*K136</f>
        <v>0</v>
      </c>
      <c r="X136" s="166">
        <v>0</v>
      </c>
      <c r="Y136" s="166">
        <f>X136*K136</f>
        <v>0</v>
      </c>
      <c r="Z136" s="166">
        <v>0</v>
      </c>
      <c r="AA136" s="167">
        <f>Z136*K136</f>
        <v>0</v>
      </c>
      <c r="AR136" s="18" t="s">
        <v>164</v>
      </c>
      <c r="AT136" s="18" t="s">
        <v>160</v>
      </c>
      <c r="AU136" s="18" t="s">
        <v>138</v>
      </c>
      <c r="AY136" s="18" t="s">
        <v>159</v>
      </c>
      <c r="BE136" s="105">
        <f>IF(U136="základná",N136,0)</f>
        <v>0</v>
      </c>
      <c r="BF136" s="105">
        <f>IF(U136="znížená",N136,0)</f>
        <v>0</v>
      </c>
      <c r="BG136" s="105">
        <f>IF(U136="zákl. prenesená",N136,0)</f>
        <v>0</v>
      </c>
      <c r="BH136" s="105">
        <f>IF(U136="zníž. prenesená",N136,0)</f>
        <v>0</v>
      </c>
      <c r="BI136" s="105">
        <f>IF(U136="nulová",N136,0)</f>
        <v>0</v>
      </c>
      <c r="BJ136" s="18" t="s">
        <v>138</v>
      </c>
      <c r="BK136" s="168">
        <f>ROUND(L136*K136,3)</f>
        <v>0</v>
      </c>
      <c r="BL136" s="18" t="s">
        <v>164</v>
      </c>
      <c r="BM136" s="18" t="s">
        <v>224</v>
      </c>
    </row>
    <row r="137" spans="2:65" s="9" customFormat="1" ht="37.35" customHeight="1">
      <c r="B137" s="149"/>
      <c r="C137" s="150"/>
      <c r="D137" s="151" t="s">
        <v>126</v>
      </c>
      <c r="E137" s="151"/>
      <c r="F137" s="151"/>
      <c r="G137" s="151"/>
      <c r="H137" s="151"/>
      <c r="I137" s="151"/>
      <c r="J137" s="151"/>
      <c r="K137" s="151"/>
      <c r="L137" s="151"/>
      <c r="M137" s="151"/>
      <c r="N137" s="241">
        <f>BK137</f>
        <v>0</v>
      </c>
      <c r="O137" s="242"/>
      <c r="P137" s="242"/>
      <c r="Q137" s="242"/>
      <c r="R137" s="152"/>
      <c r="T137" s="153"/>
      <c r="U137" s="150"/>
      <c r="V137" s="150"/>
      <c r="W137" s="154">
        <f>W138+W142+W150+W162</f>
        <v>0</v>
      </c>
      <c r="X137" s="150"/>
      <c r="Y137" s="154">
        <f>Y138+Y142+Y150+Y162</f>
        <v>0</v>
      </c>
      <c r="Z137" s="150"/>
      <c r="AA137" s="155">
        <f>AA138+AA142+AA150+AA162</f>
        <v>0</v>
      </c>
      <c r="AR137" s="156" t="s">
        <v>85</v>
      </c>
      <c r="AT137" s="157" t="s">
        <v>76</v>
      </c>
      <c r="AU137" s="157" t="s">
        <v>77</v>
      </c>
      <c r="AY137" s="156" t="s">
        <v>159</v>
      </c>
      <c r="BK137" s="158">
        <f>BK138+BK142+BK150+BK162</f>
        <v>0</v>
      </c>
    </row>
    <row r="138" spans="2:65" s="9" customFormat="1" ht="19.899999999999999" customHeight="1">
      <c r="B138" s="149"/>
      <c r="C138" s="150"/>
      <c r="D138" s="159" t="s">
        <v>459</v>
      </c>
      <c r="E138" s="159"/>
      <c r="F138" s="159"/>
      <c r="G138" s="159"/>
      <c r="H138" s="159"/>
      <c r="I138" s="159"/>
      <c r="J138" s="159"/>
      <c r="K138" s="159"/>
      <c r="L138" s="159"/>
      <c r="M138" s="159"/>
      <c r="N138" s="237">
        <f>BK138</f>
        <v>0</v>
      </c>
      <c r="O138" s="238"/>
      <c r="P138" s="238"/>
      <c r="Q138" s="238"/>
      <c r="R138" s="152"/>
      <c r="T138" s="153"/>
      <c r="U138" s="150"/>
      <c r="V138" s="150"/>
      <c r="W138" s="154">
        <f>SUM(W139:W141)</f>
        <v>0</v>
      </c>
      <c r="X138" s="150"/>
      <c r="Y138" s="154">
        <f>SUM(Y139:Y141)</f>
        <v>0</v>
      </c>
      <c r="Z138" s="150"/>
      <c r="AA138" s="155">
        <f>SUM(AA139:AA141)</f>
        <v>0</v>
      </c>
      <c r="AR138" s="156" t="s">
        <v>85</v>
      </c>
      <c r="AT138" s="157" t="s">
        <v>76</v>
      </c>
      <c r="AU138" s="157" t="s">
        <v>85</v>
      </c>
      <c r="AY138" s="156" t="s">
        <v>159</v>
      </c>
      <c r="BK138" s="158">
        <f>SUM(BK139:BK141)</f>
        <v>0</v>
      </c>
    </row>
    <row r="139" spans="2:65" s="1" customFormat="1" ht="25.5" customHeight="1">
      <c r="B139" s="131"/>
      <c r="C139" s="160" t="s">
        <v>194</v>
      </c>
      <c r="D139" s="160" t="s">
        <v>160</v>
      </c>
      <c r="E139" s="161" t="s">
        <v>965</v>
      </c>
      <c r="F139" s="245" t="s">
        <v>966</v>
      </c>
      <c r="G139" s="245"/>
      <c r="H139" s="245"/>
      <c r="I139" s="245"/>
      <c r="J139" s="162" t="s">
        <v>335</v>
      </c>
      <c r="K139" s="163">
        <v>20</v>
      </c>
      <c r="L139" s="231">
        <v>0</v>
      </c>
      <c r="M139" s="231"/>
      <c r="N139" s="246">
        <f>ROUND(L139*K139,3)</f>
        <v>0</v>
      </c>
      <c r="O139" s="246"/>
      <c r="P139" s="246"/>
      <c r="Q139" s="246"/>
      <c r="R139" s="134"/>
      <c r="T139" s="165" t="s">
        <v>5</v>
      </c>
      <c r="U139" s="43" t="s">
        <v>44</v>
      </c>
      <c r="V139" s="35"/>
      <c r="W139" s="166">
        <f>V139*K139</f>
        <v>0</v>
      </c>
      <c r="X139" s="166">
        <v>0</v>
      </c>
      <c r="Y139" s="166">
        <f>X139*K139</f>
        <v>0</v>
      </c>
      <c r="Z139" s="166">
        <v>0</v>
      </c>
      <c r="AA139" s="167">
        <f>Z139*K139</f>
        <v>0</v>
      </c>
      <c r="AR139" s="18" t="s">
        <v>164</v>
      </c>
      <c r="AT139" s="18" t="s">
        <v>160</v>
      </c>
      <c r="AU139" s="18" t="s">
        <v>138</v>
      </c>
      <c r="AY139" s="18" t="s">
        <v>159</v>
      </c>
      <c r="BE139" s="105">
        <f>IF(U139="základná",N139,0)</f>
        <v>0</v>
      </c>
      <c r="BF139" s="105">
        <f>IF(U139="znížená",N139,0)</f>
        <v>0</v>
      </c>
      <c r="BG139" s="105">
        <f>IF(U139="zákl. prenesená",N139,0)</f>
        <v>0</v>
      </c>
      <c r="BH139" s="105">
        <f>IF(U139="zníž. prenesená",N139,0)</f>
        <v>0</v>
      </c>
      <c r="BI139" s="105">
        <f>IF(U139="nulová",N139,0)</f>
        <v>0</v>
      </c>
      <c r="BJ139" s="18" t="s">
        <v>138</v>
      </c>
      <c r="BK139" s="168">
        <f>ROUND(L139*K139,3)</f>
        <v>0</v>
      </c>
      <c r="BL139" s="18" t="s">
        <v>164</v>
      </c>
      <c r="BM139" s="18" t="s">
        <v>232</v>
      </c>
    </row>
    <row r="140" spans="2:65" s="1" customFormat="1" ht="38.25" customHeight="1">
      <c r="B140" s="131"/>
      <c r="C140" s="169" t="s">
        <v>198</v>
      </c>
      <c r="D140" s="169" t="s">
        <v>182</v>
      </c>
      <c r="E140" s="170" t="s">
        <v>502</v>
      </c>
      <c r="F140" s="247" t="s">
        <v>503</v>
      </c>
      <c r="G140" s="247"/>
      <c r="H140" s="247"/>
      <c r="I140" s="247"/>
      <c r="J140" s="171" t="s">
        <v>335</v>
      </c>
      <c r="K140" s="172">
        <v>20</v>
      </c>
      <c r="L140" s="248">
        <v>0</v>
      </c>
      <c r="M140" s="248"/>
      <c r="N140" s="249">
        <f>ROUND(L140*K140,3)</f>
        <v>0</v>
      </c>
      <c r="O140" s="246"/>
      <c r="P140" s="246"/>
      <c r="Q140" s="246"/>
      <c r="R140" s="134"/>
      <c r="T140" s="165" t="s">
        <v>5</v>
      </c>
      <c r="U140" s="43" t="s">
        <v>44</v>
      </c>
      <c r="V140" s="35"/>
      <c r="W140" s="166">
        <f>V140*K140</f>
        <v>0</v>
      </c>
      <c r="X140" s="166">
        <v>0</v>
      </c>
      <c r="Y140" s="166">
        <f>X140*K140</f>
        <v>0</v>
      </c>
      <c r="Z140" s="166">
        <v>0</v>
      </c>
      <c r="AA140" s="167">
        <f>Z140*K140</f>
        <v>0</v>
      </c>
      <c r="AR140" s="18" t="s">
        <v>185</v>
      </c>
      <c r="AT140" s="18" t="s">
        <v>182</v>
      </c>
      <c r="AU140" s="18" t="s">
        <v>138</v>
      </c>
      <c r="AY140" s="18" t="s">
        <v>159</v>
      </c>
      <c r="BE140" s="105">
        <f>IF(U140="základná",N140,0)</f>
        <v>0</v>
      </c>
      <c r="BF140" s="105">
        <f>IF(U140="znížená",N140,0)</f>
        <v>0</v>
      </c>
      <c r="BG140" s="105">
        <f>IF(U140="zákl. prenesená",N140,0)</f>
        <v>0</v>
      </c>
      <c r="BH140" s="105">
        <f>IF(U140="zníž. prenesená",N140,0)</f>
        <v>0</v>
      </c>
      <c r="BI140" s="105">
        <f>IF(U140="nulová",N140,0)</f>
        <v>0</v>
      </c>
      <c r="BJ140" s="18" t="s">
        <v>138</v>
      </c>
      <c r="BK140" s="168">
        <f>ROUND(L140*K140,3)</f>
        <v>0</v>
      </c>
      <c r="BL140" s="18" t="s">
        <v>164</v>
      </c>
      <c r="BM140" s="18" t="s">
        <v>10</v>
      </c>
    </row>
    <row r="141" spans="2:65" s="1" customFormat="1" ht="25.5" customHeight="1">
      <c r="B141" s="131"/>
      <c r="C141" s="160" t="s">
        <v>203</v>
      </c>
      <c r="D141" s="160" t="s">
        <v>160</v>
      </c>
      <c r="E141" s="161" t="s">
        <v>521</v>
      </c>
      <c r="F141" s="245" t="s">
        <v>522</v>
      </c>
      <c r="G141" s="245"/>
      <c r="H141" s="245"/>
      <c r="I141" s="245"/>
      <c r="J141" s="162" t="s">
        <v>222</v>
      </c>
      <c r="K141" s="163">
        <v>0.01</v>
      </c>
      <c r="L141" s="231">
        <v>0</v>
      </c>
      <c r="M141" s="231"/>
      <c r="N141" s="246">
        <f>ROUND(L141*K141,3)</f>
        <v>0</v>
      </c>
      <c r="O141" s="246"/>
      <c r="P141" s="246"/>
      <c r="Q141" s="246"/>
      <c r="R141" s="134"/>
      <c r="T141" s="165" t="s">
        <v>5</v>
      </c>
      <c r="U141" s="43" t="s">
        <v>44</v>
      </c>
      <c r="V141" s="35"/>
      <c r="W141" s="166">
        <f>V141*K141</f>
        <v>0</v>
      </c>
      <c r="X141" s="166">
        <v>0</v>
      </c>
      <c r="Y141" s="166">
        <f>X141*K141</f>
        <v>0</v>
      </c>
      <c r="Z141" s="166">
        <v>0</v>
      </c>
      <c r="AA141" s="167">
        <f>Z141*K141</f>
        <v>0</v>
      </c>
      <c r="AR141" s="18" t="s">
        <v>164</v>
      </c>
      <c r="AT141" s="18" t="s">
        <v>160</v>
      </c>
      <c r="AU141" s="18" t="s">
        <v>138</v>
      </c>
      <c r="AY141" s="18" t="s">
        <v>159</v>
      </c>
      <c r="BE141" s="105">
        <f>IF(U141="základná",N141,0)</f>
        <v>0</v>
      </c>
      <c r="BF141" s="105">
        <f>IF(U141="znížená",N141,0)</f>
        <v>0</v>
      </c>
      <c r="BG141" s="105">
        <f>IF(U141="zákl. prenesená",N141,0)</f>
        <v>0</v>
      </c>
      <c r="BH141" s="105">
        <f>IF(U141="zníž. prenesená",N141,0)</f>
        <v>0</v>
      </c>
      <c r="BI141" s="105">
        <f>IF(U141="nulová",N141,0)</f>
        <v>0</v>
      </c>
      <c r="BJ141" s="18" t="s">
        <v>138</v>
      </c>
      <c r="BK141" s="168">
        <f>ROUND(L141*K141,3)</f>
        <v>0</v>
      </c>
      <c r="BL141" s="18" t="s">
        <v>164</v>
      </c>
      <c r="BM141" s="18" t="s">
        <v>248</v>
      </c>
    </row>
    <row r="142" spans="2:65" s="9" customFormat="1" ht="29.85" customHeight="1">
      <c r="B142" s="149"/>
      <c r="C142" s="150"/>
      <c r="D142" s="159" t="s">
        <v>962</v>
      </c>
      <c r="E142" s="159"/>
      <c r="F142" s="159"/>
      <c r="G142" s="159"/>
      <c r="H142" s="159"/>
      <c r="I142" s="159"/>
      <c r="J142" s="159"/>
      <c r="K142" s="159"/>
      <c r="L142" s="159"/>
      <c r="M142" s="159"/>
      <c r="N142" s="239">
        <f>BK142</f>
        <v>0</v>
      </c>
      <c r="O142" s="240"/>
      <c r="P142" s="240"/>
      <c r="Q142" s="240"/>
      <c r="R142" s="152"/>
      <c r="T142" s="153"/>
      <c r="U142" s="150"/>
      <c r="V142" s="150"/>
      <c r="W142" s="154">
        <f>SUM(W143:W149)</f>
        <v>0</v>
      </c>
      <c r="X142" s="150"/>
      <c r="Y142" s="154">
        <f>SUM(Y143:Y149)</f>
        <v>0</v>
      </c>
      <c r="Z142" s="150"/>
      <c r="AA142" s="155">
        <f>SUM(AA143:AA149)</f>
        <v>0</v>
      </c>
      <c r="AR142" s="156" t="s">
        <v>85</v>
      </c>
      <c r="AT142" s="157" t="s">
        <v>76</v>
      </c>
      <c r="AU142" s="157" t="s">
        <v>85</v>
      </c>
      <c r="AY142" s="156" t="s">
        <v>159</v>
      </c>
      <c r="BK142" s="158">
        <f>SUM(BK143:BK149)</f>
        <v>0</v>
      </c>
    </row>
    <row r="143" spans="2:65" s="1" customFormat="1" ht="25.5" customHeight="1">
      <c r="B143" s="131"/>
      <c r="C143" s="160" t="s">
        <v>207</v>
      </c>
      <c r="D143" s="160" t="s">
        <v>160</v>
      </c>
      <c r="E143" s="161" t="s">
        <v>967</v>
      </c>
      <c r="F143" s="245" t="s">
        <v>968</v>
      </c>
      <c r="G143" s="245"/>
      <c r="H143" s="245"/>
      <c r="I143" s="245"/>
      <c r="J143" s="162" t="s">
        <v>335</v>
      </c>
      <c r="K143" s="163">
        <v>35</v>
      </c>
      <c r="L143" s="231">
        <v>0</v>
      </c>
      <c r="M143" s="231"/>
      <c r="N143" s="246">
        <f t="shared" ref="N143:N149" si="15">ROUND(L143*K143,3)</f>
        <v>0</v>
      </c>
      <c r="O143" s="246"/>
      <c r="P143" s="246"/>
      <c r="Q143" s="246"/>
      <c r="R143" s="134"/>
      <c r="T143" s="165" t="s">
        <v>5</v>
      </c>
      <c r="U143" s="43" t="s">
        <v>44</v>
      </c>
      <c r="V143" s="35"/>
      <c r="W143" s="166">
        <f t="shared" ref="W143:W149" si="16">V143*K143</f>
        <v>0</v>
      </c>
      <c r="X143" s="166">
        <v>0</v>
      </c>
      <c r="Y143" s="166">
        <f t="shared" ref="Y143:Y149" si="17">X143*K143</f>
        <v>0</v>
      </c>
      <c r="Z143" s="166">
        <v>0</v>
      </c>
      <c r="AA143" s="167">
        <f t="shared" ref="AA143:AA149" si="18">Z143*K143</f>
        <v>0</v>
      </c>
      <c r="AR143" s="18" t="s">
        <v>164</v>
      </c>
      <c r="AT143" s="18" t="s">
        <v>160</v>
      </c>
      <c r="AU143" s="18" t="s">
        <v>138</v>
      </c>
      <c r="AY143" s="18" t="s">
        <v>159</v>
      </c>
      <c r="BE143" s="105">
        <f t="shared" ref="BE143:BE149" si="19">IF(U143="základná",N143,0)</f>
        <v>0</v>
      </c>
      <c r="BF143" s="105">
        <f t="shared" ref="BF143:BF149" si="20">IF(U143="znížená",N143,0)</f>
        <v>0</v>
      </c>
      <c r="BG143" s="105">
        <f t="shared" ref="BG143:BG149" si="21">IF(U143="zákl. prenesená",N143,0)</f>
        <v>0</v>
      </c>
      <c r="BH143" s="105">
        <f t="shared" ref="BH143:BH149" si="22">IF(U143="zníž. prenesená",N143,0)</f>
        <v>0</v>
      </c>
      <c r="BI143" s="105">
        <f t="shared" ref="BI143:BI149" si="23">IF(U143="nulová",N143,0)</f>
        <v>0</v>
      </c>
      <c r="BJ143" s="18" t="s">
        <v>138</v>
      </c>
      <c r="BK143" s="168">
        <f t="shared" ref="BK143:BK149" si="24">ROUND(L143*K143,3)</f>
        <v>0</v>
      </c>
      <c r="BL143" s="18" t="s">
        <v>164</v>
      </c>
      <c r="BM143" s="18" t="s">
        <v>256</v>
      </c>
    </row>
    <row r="144" spans="2:65" s="1" customFormat="1" ht="38.25" customHeight="1">
      <c r="B144" s="131"/>
      <c r="C144" s="160" t="s">
        <v>211</v>
      </c>
      <c r="D144" s="160" t="s">
        <v>160</v>
      </c>
      <c r="E144" s="161" t="s">
        <v>969</v>
      </c>
      <c r="F144" s="245" t="s">
        <v>970</v>
      </c>
      <c r="G144" s="245"/>
      <c r="H144" s="245"/>
      <c r="I144" s="245"/>
      <c r="J144" s="162" t="s">
        <v>335</v>
      </c>
      <c r="K144" s="163">
        <v>35</v>
      </c>
      <c r="L144" s="231">
        <v>0</v>
      </c>
      <c r="M144" s="231"/>
      <c r="N144" s="246">
        <f t="shared" si="15"/>
        <v>0</v>
      </c>
      <c r="O144" s="246"/>
      <c r="P144" s="246"/>
      <c r="Q144" s="246"/>
      <c r="R144" s="134"/>
      <c r="T144" s="165" t="s">
        <v>5</v>
      </c>
      <c r="U144" s="43" t="s">
        <v>44</v>
      </c>
      <c r="V144" s="35"/>
      <c r="W144" s="166">
        <f t="shared" si="16"/>
        <v>0</v>
      </c>
      <c r="X144" s="166">
        <v>0</v>
      </c>
      <c r="Y144" s="166">
        <f t="shared" si="17"/>
        <v>0</v>
      </c>
      <c r="Z144" s="166">
        <v>0</v>
      </c>
      <c r="AA144" s="167">
        <f t="shared" si="18"/>
        <v>0</v>
      </c>
      <c r="AR144" s="18" t="s">
        <v>164</v>
      </c>
      <c r="AT144" s="18" t="s">
        <v>160</v>
      </c>
      <c r="AU144" s="18" t="s">
        <v>138</v>
      </c>
      <c r="AY144" s="18" t="s">
        <v>159</v>
      </c>
      <c r="BE144" s="105">
        <f t="shared" si="19"/>
        <v>0</v>
      </c>
      <c r="BF144" s="105">
        <f t="shared" si="20"/>
        <v>0</v>
      </c>
      <c r="BG144" s="105">
        <f t="shared" si="21"/>
        <v>0</v>
      </c>
      <c r="BH144" s="105">
        <f t="shared" si="22"/>
        <v>0</v>
      </c>
      <c r="BI144" s="105">
        <f t="shared" si="23"/>
        <v>0</v>
      </c>
      <c r="BJ144" s="18" t="s">
        <v>138</v>
      </c>
      <c r="BK144" s="168">
        <f t="shared" si="24"/>
        <v>0</v>
      </c>
      <c r="BL144" s="18" t="s">
        <v>164</v>
      </c>
      <c r="BM144" s="18" t="s">
        <v>264</v>
      </c>
    </row>
    <row r="145" spans="2:65" s="1" customFormat="1" ht="25.5" customHeight="1">
      <c r="B145" s="131"/>
      <c r="C145" s="160" t="s">
        <v>215</v>
      </c>
      <c r="D145" s="160" t="s">
        <v>160</v>
      </c>
      <c r="E145" s="161" t="s">
        <v>971</v>
      </c>
      <c r="F145" s="245" t="s">
        <v>972</v>
      </c>
      <c r="G145" s="245"/>
      <c r="H145" s="245"/>
      <c r="I145" s="245"/>
      <c r="J145" s="162" t="s">
        <v>335</v>
      </c>
      <c r="K145" s="163">
        <v>40</v>
      </c>
      <c r="L145" s="231">
        <v>0</v>
      </c>
      <c r="M145" s="231"/>
      <c r="N145" s="246">
        <f t="shared" si="15"/>
        <v>0</v>
      </c>
      <c r="O145" s="246"/>
      <c r="P145" s="246"/>
      <c r="Q145" s="246"/>
      <c r="R145" s="134"/>
      <c r="T145" s="165" t="s">
        <v>5</v>
      </c>
      <c r="U145" s="43" t="s">
        <v>44</v>
      </c>
      <c r="V145" s="35"/>
      <c r="W145" s="166">
        <f t="shared" si="16"/>
        <v>0</v>
      </c>
      <c r="X145" s="166">
        <v>0</v>
      </c>
      <c r="Y145" s="166">
        <f t="shared" si="17"/>
        <v>0</v>
      </c>
      <c r="Z145" s="166">
        <v>0</v>
      </c>
      <c r="AA145" s="167">
        <f t="shared" si="18"/>
        <v>0</v>
      </c>
      <c r="AR145" s="18" t="s">
        <v>164</v>
      </c>
      <c r="AT145" s="18" t="s">
        <v>160</v>
      </c>
      <c r="AU145" s="18" t="s">
        <v>138</v>
      </c>
      <c r="AY145" s="18" t="s">
        <v>159</v>
      </c>
      <c r="BE145" s="105">
        <f t="shared" si="19"/>
        <v>0</v>
      </c>
      <c r="BF145" s="105">
        <f t="shared" si="20"/>
        <v>0</v>
      </c>
      <c r="BG145" s="105">
        <f t="shared" si="21"/>
        <v>0</v>
      </c>
      <c r="BH145" s="105">
        <f t="shared" si="22"/>
        <v>0</v>
      </c>
      <c r="BI145" s="105">
        <f t="shared" si="23"/>
        <v>0</v>
      </c>
      <c r="BJ145" s="18" t="s">
        <v>138</v>
      </c>
      <c r="BK145" s="168">
        <f t="shared" si="24"/>
        <v>0</v>
      </c>
      <c r="BL145" s="18" t="s">
        <v>164</v>
      </c>
      <c r="BM145" s="18" t="s">
        <v>272</v>
      </c>
    </row>
    <row r="146" spans="2:65" s="1" customFormat="1" ht="25.5" customHeight="1">
      <c r="B146" s="131"/>
      <c r="C146" s="160" t="s">
        <v>219</v>
      </c>
      <c r="D146" s="160" t="s">
        <v>160</v>
      </c>
      <c r="E146" s="161" t="s">
        <v>973</v>
      </c>
      <c r="F146" s="245" t="s">
        <v>974</v>
      </c>
      <c r="G146" s="245"/>
      <c r="H146" s="245"/>
      <c r="I146" s="245"/>
      <c r="J146" s="162" t="s">
        <v>335</v>
      </c>
      <c r="K146" s="163">
        <v>35</v>
      </c>
      <c r="L146" s="231">
        <v>0</v>
      </c>
      <c r="M146" s="231"/>
      <c r="N146" s="246">
        <f t="shared" si="15"/>
        <v>0</v>
      </c>
      <c r="O146" s="246"/>
      <c r="P146" s="246"/>
      <c r="Q146" s="246"/>
      <c r="R146" s="134"/>
      <c r="T146" s="165" t="s">
        <v>5</v>
      </c>
      <c r="U146" s="43" t="s">
        <v>44</v>
      </c>
      <c r="V146" s="35"/>
      <c r="W146" s="166">
        <f t="shared" si="16"/>
        <v>0</v>
      </c>
      <c r="X146" s="166">
        <v>0</v>
      </c>
      <c r="Y146" s="166">
        <f t="shared" si="17"/>
        <v>0</v>
      </c>
      <c r="Z146" s="166">
        <v>0</v>
      </c>
      <c r="AA146" s="167">
        <f t="shared" si="18"/>
        <v>0</v>
      </c>
      <c r="AR146" s="18" t="s">
        <v>164</v>
      </c>
      <c r="AT146" s="18" t="s">
        <v>160</v>
      </c>
      <c r="AU146" s="18" t="s">
        <v>138</v>
      </c>
      <c r="AY146" s="18" t="s">
        <v>159</v>
      </c>
      <c r="BE146" s="105">
        <f t="shared" si="19"/>
        <v>0</v>
      </c>
      <c r="BF146" s="105">
        <f t="shared" si="20"/>
        <v>0</v>
      </c>
      <c r="BG146" s="105">
        <f t="shared" si="21"/>
        <v>0</v>
      </c>
      <c r="BH146" s="105">
        <f t="shared" si="22"/>
        <v>0</v>
      </c>
      <c r="BI146" s="105">
        <f t="shared" si="23"/>
        <v>0</v>
      </c>
      <c r="BJ146" s="18" t="s">
        <v>138</v>
      </c>
      <c r="BK146" s="168">
        <f t="shared" si="24"/>
        <v>0</v>
      </c>
      <c r="BL146" s="18" t="s">
        <v>164</v>
      </c>
      <c r="BM146" s="18" t="s">
        <v>280</v>
      </c>
    </row>
    <row r="147" spans="2:65" s="1" customFormat="1" ht="25.5" customHeight="1">
      <c r="B147" s="131"/>
      <c r="C147" s="160" t="s">
        <v>224</v>
      </c>
      <c r="D147" s="160" t="s">
        <v>160</v>
      </c>
      <c r="E147" s="161" t="s">
        <v>975</v>
      </c>
      <c r="F147" s="245" t="s">
        <v>976</v>
      </c>
      <c r="G147" s="245"/>
      <c r="H147" s="245"/>
      <c r="I147" s="245"/>
      <c r="J147" s="162" t="s">
        <v>163</v>
      </c>
      <c r="K147" s="163">
        <v>28</v>
      </c>
      <c r="L147" s="231">
        <v>0</v>
      </c>
      <c r="M147" s="231"/>
      <c r="N147" s="246">
        <f t="shared" si="15"/>
        <v>0</v>
      </c>
      <c r="O147" s="246"/>
      <c r="P147" s="246"/>
      <c r="Q147" s="246"/>
      <c r="R147" s="134"/>
      <c r="T147" s="165" t="s">
        <v>5</v>
      </c>
      <c r="U147" s="43" t="s">
        <v>44</v>
      </c>
      <c r="V147" s="35"/>
      <c r="W147" s="166">
        <f t="shared" si="16"/>
        <v>0</v>
      </c>
      <c r="X147" s="166">
        <v>0</v>
      </c>
      <c r="Y147" s="166">
        <f t="shared" si="17"/>
        <v>0</v>
      </c>
      <c r="Z147" s="166">
        <v>0</v>
      </c>
      <c r="AA147" s="167">
        <f t="shared" si="18"/>
        <v>0</v>
      </c>
      <c r="AR147" s="18" t="s">
        <v>164</v>
      </c>
      <c r="AT147" s="18" t="s">
        <v>160</v>
      </c>
      <c r="AU147" s="18" t="s">
        <v>138</v>
      </c>
      <c r="AY147" s="18" t="s">
        <v>159</v>
      </c>
      <c r="BE147" s="105">
        <f t="shared" si="19"/>
        <v>0</v>
      </c>
      <c r="BF147" s="105">
        <f t="shared" si="20"/>
        <v>0</v>
      </c>
      <c r="BG147" s="105">
        <f t="shared" si="21"/>
        <v>0</v>
      </c>
      <c r="BH147" s="105">
        <f t="shared" si="22"/>
        <v>0</v>
      </c>
      <c r="BI147" s="105">
        <f t="shared" si="23"/>
        <v>0</v>
      </c>
      <c r="BJ147" s="18" t="s">
        <v>138</v>
      </c>
      <c r="BK147" s="168">
        <f t="shared" si="24"/>
        <v>0</v>
      </c>
      <c r="BL147" s="18" t="s">
        <v>164</v>
      </c>
      <c r="BM147" s="18" t="s">
        <v>283</v>
      </c>
    </row>
    <row r="148" spans="2:65" s="1" customFormat="1" ht="38.25" customHeight="1">
      <c r="B148" s="131"/>
      <c r="C148" s="160" t="s">
        <v>228</v>
      </c>
      <c r="D148" s="160" t="s">
        <v>160</v>
      </c>
      <c r="E148" s="161" t="s">
        <v>977</v>
      </c>
      <c r="F148" s="245" t="s">
        <v>978</v>
      </c>
      <c r="G148" s="245"/>
      <c r="H148" s="245"/>
      <c r="I148" s="245"/>
      <c r="J148" s="162" t="s">
        <v>222</v>
      </c>
      <c r="K148" s="163">
        <v>5.5E-2</v>
      </c>
      <c r="L148" s="231">
        <v>0</v>
      </c>
      <c r="M148" s="231"/>
      <c r="N148" s="246">
        <f t="shared" si="15"/>
        <v>0</v>
      </c>
      <c r="O148" s="246"/>
      <c r="P148" s="246"/>
      <c r="Q148" s="246"/>
      <c r="R148" s="134"/>
      <c r="T148" s="165" t="s">
        <v>5</v>
      </c>
      <c r="U148" s="43" t="s">
        <v>44</v>
      </c>
      <c r="V148" s="35"/>
      <c r="W148" s="166">
        <f t="shared" si="16"/>
        <v>0</v>
      </c>
      <c r="X148" s="166">
        <v>0</v>
      </c>
      <c r="Y148" s="166">
        <f t="shared" si="17"/>
        <v>0</v>
      </c>
      <c r="Z148" s="166">
        <v>0</v>
      </c>
      <c r="AA148" s="167">
        <f t="shared" si="18"/>
        <v>0</v>
      </c>
      <c r="AR148" s="18" t="s">
        <v>164</v>
      </c>
      <c r="AT148" s="18" t="s">
        <v>160</v>
      </c>
      <c r="AU148" s="18" t="s">
        <v>138</v>
      </c>
      <c r="AY148" s="18" t="s">
        <v>159</v>
      </c>
      <c r="BE148" s="105">
        <f t="shared" si="19"/>
        <v>0</v>
      </c>
      <c r="BF148" s="105">
        <f t="shared" si="20"/>
        <v>0</v>
      </c>
      <c r="BG148" s="105">
        <f t="shared" si="21"/>
        <v>0</v>
      </c>
      <c r="BH148" s="105">
        <f t="shared" si="22"/>
        <v>0</v>
      </c>
      <c r="BI148" s="105">
        <f t="shared" si="23"/>
        <v>0</v>
      </c>
      <c r="BJ148" s="18" t="s">
        <v>138</v>
      </c>
      <c r="BK148" s="168">
        <f t="shared" si="24"/>
        <v>0</v>
      </c>
      <c r="BL148" s="18" t="s">
        <v>164</v>
      </c>
      <c r="BM148" s="18" t="s">
        <v>296</v>
      </c>
    </row>
    <row r="149" spans="2:65" s="1" customFormat="1" ht="25.5" customHeight="1">
      <c r="B149" s="131"/>
      <c r="C149" s="160" t="s">
        <v>232</v>
      </c>
      <c r="D149" s="160" t="s">
        <v>160</v>
      </c>
      <c r="E149" s="161" t="s">
        <v>979</v>
      </c>
      <c r="F149" s="245" t="s">
        <v>980</v>
      </c>
      <c r="G149" s="245"/>
      <c r="H149" s="245"/>
      <c r="I149" s="245"/>
      <c r="J149" s="162" t="s">
        <v>222</v>
      </c>
      <c r="K149" s="163">
        <v>7.0000000000000007E-2</v>
      </c>
      <c r="L149" s="231">
        <v>0</v>
      </c>
      <c r="M149" s="231"/>
      <c r="N149" s="246">
        <f t="shared" si="15"/>
        <v>0</v>
      </c>
      <c r="O149" s="246"/>
      <c r="P149" s="246"/>
      <c r="Q149" s="246"/>
      <c r="R149" s="134"/>
      <c r="T149" s="165" t="s">
        <v>5</v>
      </c>
      <c r="U149" s="43" t="s">
        <v>44</v>
      </c>
      <c r="V149" s="35"/>
      <c r="W149" s="166">
        <f t="shared" si="16"/>
        <v>0</v>
      </c>
      <c r="X149" s="166">
        <v>0</v>
      </c>
      <c r="Y149" s="166">
        <f t="shared" si="17"/>
        <v>0</v>
      </c>
      <c r="Z149" s="166">
        <v>0</v>
      </c>
      <c r="AA149" s="167">
        <f t="shared" si="18"/>
        <v>0</v>
      </c>
      <c r="AR149" s="18" t="s">
        <v>164</v>
      </c>
      <c r="AT149" s="18" t="s">
        <v>160</v>
      </c>
      <c r="AU149" s="18" t="s">
        <v>138</v>
      </c>
      <c r="AY149" s="18" t="s">
        <v>159</v>
      </c>
      <c r="BE149" s="105">
        <f t="shared" si="19"/>
        <v>0</v>
      </c>
      <c r="BF149" s="105">
        <f t="shared" si="20"/>
        <v>0</v>
      </c>
      <c r="BG149" s="105">
        <f t="shared" si="21"/>
        <v>0</v>
      </c>
      <c r="BH149" s="105">
        <f t="shared" si="22"/>
        <v>0</v>
      </c>
      <c r="BI149" s="105">
        <f t="shared" si="23"/>
        <v>0</v>
      </c>
      <c r="BJ149" s="18" t="s">
        <v>138</v>
      </c>
      <c r="BK149" s="168">
        <f t="shared" si="24"/>
        <v>0</v>
      </c>
      <c r="BL149" s="18" t="s">
        <v>164</v>
      </c>
      <c r="BM149" s="18" t="s">
        <v>304</v>
      </c>
    </row>
    <row r="150" spans="2:65" s="9" customFormat="1" ht="29.85" customHeight="1">
      <c r="B150" s="149"/>
      <c r="C150" s="150"/>
      <c r="D150" s="159" t="s">
        <v>963</v>
      </c>
      <c r="E150" s="159"/>
      <c r="F150" s="159"/>
      <c r="G150" s="159"/>
      <c r="H150" s="159"/>
      <c r="I150" s="159"/>
      <c r="J150" s="159"/>
      <c r="K150" s="159"/>
      <c r="L150" s="159"/>
      <c r="M150" s="159"/>
      <c r="N150" s="239">
        <f>BK150</f>
        <v>0</v>
      </c>
      <c r="O150" s="240"/>
      <c r="P150" s="240"/>
      <c r="Q150" s="240"/>
      <c r="R150" s="152"/>
      <c r="T150" s="153"/>
      <c r="U150" s="150"/>
      <c r="V150" s="150"/>
      <c r="W150" s="154">
        <f>SUM(W151:W161)</f>
        <v>0</v>
      </c>
      <c r="X150" s="150"/>
      <c r="Y150" s="154">
        <f>SUM(Y151:Y161)</f>
        <v>0</v>
      </c>
      <c r="Z150" s="150"/>
      <c r="AA150" s="155">
        <f>SUM(AA151:AA161)</f>
        <v>0</v>
      </c>
      <c r="AR150" s="156" t="s">
        <v>85</v>
      </c>
      <c r="AT150" s="157" t="s">
        <v>76</v>
      </c>
      <c r="AU150" s="157" t="s">
        <v>85</v>
      </c>
      <c r="AY150" s="156" t="s">
        <v>159</v>
      </c>
      <c r="BK150" s="158">
        <f>SUM(BK151:BK161)</f>
        <v>0</v>
      </c>
    </row>
    <row r="151" spans="2:65" s="1" customFormat="1" ht="25.5" customHeight="1">
      <c r="B151" s="131"/>
      <c r="C151" s="160" t="s">
        <v>236</v>
      </c>
      <c r="D151" s="160" t="s">
        <v>160</v>
      </c>
      <c r="E151" s="161" t="s">
        <v>981</v>
      </c>
      <c r="F151" s="245" t="s">
        <v>982</v>
      </c>
      <c r="G151" s="245"/>
      <c r="H151" s="245"/>
      <c r="I151" s="245"/>
      <c r="J151" s="162" t="s">
        <v>163</v>
      </c>
      <c r="K151" s="163">
        <v>17</v>
      </c>
      <c r="L151" s="231">
        <v>0</v>
      </c>
      <c r="M151" s="231"/>
      <c r="N151" s="246">
        <f t="shared" ref="N151:N161" si="25">ROUND(L151*K151,3)</f>
        <v>0</v>
      </c>
      <c r="O151" s="246"/>
      <c r="P151" s="246"/>
      <c r="Q151" s="246"/>
      <c r="R151" s="134"/>
      <c r="T151" s="165" t="s">
        <v>5</v>
      </c>
      <c r="U151" s="43" t="s">
        <v>44</v>
      </c>
      <c r="V151" s="35"/>
      <c r="W151" s="166">
        <f t="shared" ref="W151:W161" si="26">V151*K151</f>
        <v>0</v>
      </c>
      <c r="X151" s="166">
        <v>0</v>
      </c>
      <c r="Y151" s="166">
        <f t="shared" ref="Y151:Y161" si="27">X151*K151</f>
        <v>0</v>
      </c>
      <c r="Z151" s="166">
        <v>0</v>
      </c>
      <c r="AA151" s="167">
        <f t="shared" ref="AA151:AA161" si="28">Z151*K151</f>
        <v>0</v>
      </c>
      <c r="AR151" s="18" t="s">
        <v>164</v>
      </c>
      <c r="AT151" s="18" t="s">
        <v>160</v>
      </c>
      <c r="AU151" s="18" t="s">
        <v>138</v>
      </c>
      <c r="AY151" s="18" t="s">
        <v>159</v>
      </c>
      <c r="BE151" s="105">
        <f t="shared" ref="BE151:BE161" si="29">IF(U151="základná",N151,0)</f>
        <v>0</v>
      </c>
      <c r="BF151" s="105">
        <f t="shared" ref="BF151:BF161" si="30">IF(U151="znížená",N151,0)</f>
        <v>0</v>
      </c>
      <c r="BG151" s="105">
        <f t="shared" ref="BG151:BG161" si="31">IF(U151="zákl. prenesená",N151,0)</f>
        <v>0</v>
      </c>
      <c r="BH151" s="105">
        <f t="shared" ref="BH151:BH161" si="32">IF(U151="zníž. prenesená",N151,0)</f>
        <v>0</v>
      </c>
      <c r="BI151" s="105">
        <f t="shared" ref="BI151:BI161" si="33">IF(U151="nulová",N151,0)</f>
        <v>0</v>
      </c>
      <c r="BJ151" s="18" t="s">
        <v>138</v>
      </c>
      <c r="BK151" s="168">
        <f t="shared" ref="BK151:BK161" si="34">ROUND(L151*K151,3)</f>
        <v>0</v>
      </c>
      <c r="BL151" s="18" t="s">
        <v>164</v>
      </c>
      <c r="BM151" s="18" t="s">
        <v>312</v>
      </c>
    </row>
    <row r="152" spans="2:65" s="1" customFormat="1" ht="25.5" customHeight="1">
      <c r="B152" s="131"/>
      <c r="C152" s="160" t="s">
        <v>10</v>
      </c>
      <c r="D152" s="160" t="s">
        <v>160</v>
      </c>
      <c r="E152" s="161" t="s">
        <v>983</v>
      </c>
      <c r="F152" s="245" t="s">
        <v>984</v>
      </c>
      <c r="G152" s="245"/>
      <c r="H152" s="245"/>
      <c r="I152" s="245"/>
      <c r="J152" s="162" t="s">
        <v>163</v>
      </c>
      <c r="K152" s="163">
        <v>33</v>
      </c>
      <c r="L152" s="231">
        <v>0</v>
      </c>
      <c r="M152" s="231"/>
      <c r="N152" s="246">
        <f t="shared" si="25"/>
        <v>0</v>
      </c>
      <c r="O152" s="246"/>
      <c r="P152" s="246"/>
      <c r="Q152" s="246"/>
      <c r="R152" s="134"/>
      <c r="T152" s="165" t="s">
        <v>5</v>
      </c>
      <c r="U152" s="43" t="s">
        <v>44</v>
      </c>
      <c r="V152" s="35"/>
      <c r="W152" s="166">
        <f t="shared" si="26"/>
        <v>0</v>
      </c>
      <c r="X152" s="166">
        <v>0</v>
      </c>
      <c r="Y152" s="166">
        <f t="shared" si="27"/>
        <v>0</v>
      </c>
      <c r="Z152" s="166">
        <v>0</v>
      </c>
      <c r="AA152" s="167">
        <f t="shared" si="28"/>
        <v>0</v>
      </c>
      <c r="AR152" s="18" t="s">
        <v>164</v>
      </c>
      <c r="AT152" s="18" t="s">
        <v>160</v>
      </c>
      <c r="AU152" s="18" t="s">
        <v>138</v>
      </c>
      <c r="AY152" s="18" t="s">
        <v>159</v>
      </c>
      <c r="BE152" s="105">
        <f t="shared" si="29"/>
        <v>0</v>
      </c>
      <c r="BF152" s="105">
        <f t="shared" si="30"/>
        <v>0</v>
      </c>
      <c r="BG152" s="105">
        <f t="shared" si="31"/>
        <v>0</v>
      </c>
      <c r="BH152" s="105">
        <f t="shared" si="32"/>
        <v>0</v>
      </c>
      <c r="BI152" s="105">
        <f t="shared" si="33"/>
        <v>0</v>
      </c>
      <c r="BJ152" s="18" t="s">
        <v>138</v>
      </c>
      <c r="BK152" s="168">
        <f t="shared" si="34"/>
        <v>0</v>
      </c>
      <c r="BL152" s="18" t="s">
        <v>164</v>
      </c>
      <c r="BM152" s="18" t="s">
        <v>320</v>
      </c>
    </row>
    <row r="153" spans="2:65" s="1" customFormat="1" ht="76.5" customHeight="1">
      <c r="B153" s="131"/>
      <c r="C153" s="169" t="s">
        <v>243</v>
      </c>
      <c r="D153" s="169" t="s">
        <v>182</v>
      </c>
      <c r="E153" s="170" t="s">
        <v>985</v>
      </c>
      <c r="F153" s="247" t="s">
        <v>986</v>
      </c>
      <c r="G153" s="247"/>
      <c r="H153" s="247"/>
      <c r="I153" s="247"/>
      <c r="J153" s="171" t="s">
        <v>163</v>
      </c>
      <c r="K153" s="172">
        <v>1</v>
      </c>
      <c r="L153" s="248">
        <v>0</v>
      </c>
      <c r="M153" s="248"/>
      <c r="N153" s="249">
        <f t="shared" si="25"/>
        <v>0</v>
      </c>
      <c r="O153" s="246"/>
      <c r="P153" s="246"/>
      <c r="Q153" s="246"/>
      <c r="R153" s="134"/>
      <c r="T153" s="165" t="s">
        <v>5</v>
      </c>
      <c r="U153" s="43" t="s">
        <v>44</v>
      </c>
      <c r="V153" s="35"/>
      <c r="W153" s="166">
        <f t="shared" si="26"/>
        <v>0</v>
      </c>
      <c r="X153" s="166">
        <v>0</v>
      </c>
      <c r="Y153" s="166">
        <f t="shared" si="27"/>
        <v>0</v>
      </c>
      <c r="Z153" s="166">
        <v>0</v>
      </c>
      <c r="AA153" s="167">
        <f t="shared" si="28"/>
        <v>0</v>
      </c>
      <c r="AR153" s="18" t="s">
        <v>185</v>
      </c>
      <c r="AT153" s="18" t="s">
        <v>182</v>
      </c>
      <c r="AU153" s="18" t="s">
        <v>138</v>
      </c>
      <c r="AY153" s="18" t="s">
        <v>159</v>
      </c>
      <c r="BE153" s="105">
        <f t="shared" si="29"/>
        <v>0</v>
      </c>
      <c r="BF153" s="105">
        <f t="shared" si="30"/>
        <v>0</v>
      </c>
      <c r="BG153" s="105">
        <f t="shared" si="31"/>
        <v>0</v>
      </c>
      <c r="BH153" s="105">
        <f t="shared" si="32"/>
        <v>0</v>
      </c>
      <c r="BI153" s="105">
        <f t="shared" si="33"/>
        <v>0</v>
      </c>
      <c r="BJ153" s="18" t="s">
        <v>138</v>
      </c>
      <c r="BK153" s="168">
        <f t="shared" si="34"/>
        <v>0</v>
      </c>
      <c r="BL153" s="18" t="s">
        <v>164</v>
      </c>
      <c r="BM153" s="18" t="s">
        <v>328</v>
      </c>
    </row>
    <row r="154" spans="2:65" s="1" customFormat="1" ht="51" customHeight="1">
      <c r="B154" s="131"/>
      <c r="C154" s="169" t="s">
        <v>248</v>
      </c>
      <c r="D154" s="169" t="s">
        <v>182</v>
      </c>
      <c r="E154" s="170" t="s">
        <v>987</v>
      </c>
      <c r="F154" s="247" t="s">
        <v>988</v>
      </c>
      <c r="G154" s="247"/>
      <c r="H154" s="247"/>
      <c r="I154" s="247"/>
      <c r="J154" s="171" t="s">
        <v>163</v>
      </c>
      <c r="K154" s="172">
        <v>11</v>
      </c>
      <c r="L154" s="248">
        <v>0</v>
      </c>
      <c r="M154" s="248"/>
      <c r="N154" s="249">
        <f t="shared" si="25"/>
        <v>0</v>
      </c>
      <c r="O154" s="246"/>
      <c r="P154" s="246"/>
      <c r="Q154" s="246"/>
      <c r="R154" s="134"/>
      <c r="T154" s="165" t="s">
        <v>5</v>
      </c>
      <c r="U154" s="43" t="s">
        <v>44</v>
      </c>
      <c r="V154" s="35"/>
      <c r="W154" s="166">
        <f t="shared" si="26"/>
        <v>0</v>
      </c>
      <c r="X154" s="166">
        <v>0</v>
      </c>
      <c r="Y154" s="166">
        <f t="shared" si="27"/>
        <v>0</v>
      </c>
      <c r="Z154" s="166">
        <v>0</v>
      </c>
      <c r="AA154" s="167">
        <f t="shared" si="28"/>
        <v>0</v>
      </c>
      <c r="AR154" s="18" t="s">
        <v>185</v>
      </c>
      <c r="AT154" s="18" t="s">
        <v>182</v>
      </c>
      <c r="AU154" s="18" t="s">
        <v>138</v>
      </c>
      <c r="AY154" s="18" t="s">
        <v>159</v>
      </c>
      <c r="BE154" s="105">
        <f t="shared" si="29"/>
        <v>0</v>
      </c>
      <c r="BF154" s="105">
        <f t="shared" si="30"/>
        <v>0</v>
      </c>
      <c r="BG154" s="105">
        <f t="shared" si="31"/>
        <v>0</v>
      </c>
      <c r="BH154" s="105">
        <f t="shared" si="32"/>
        <v>0</v>
      </c>
      <c r="BI154" s="105">
        <f t="shared" si="33"/>
        <v>0</v>
      </c>
      <c r="BJ154" s="18" t="s">
        <v>138</v>
      </c>
      <c r="BK154" s="168">
        <f t="shared" si="34"/>
        <v>0</v>
      </c>
      <c r="BL154" s="18" t="s">
        <v>164</v>
      </c>
      <c r="BM154" s="18" t="s">
        <v>337</v>
      </c>
    </row>
    <row r="155" spans="2:65" s="1" customFormat="1" ht="51" customHeight="1">
      <c r="B155" s="131"/>
      <c r="C155" s="169" t="s">
        <v>252</v>
      </c>
      <c r="D155" s="169" t="s">
        <v>182</v>
      </c>
      <c r="E155" s="170" t="s">
        <v>989</v>
      </c>
      <c r="F155" s="247" t="s">
        <v>990</v>
      </c>
      <c r="G155" s="247"/>
      <c r="H155" s="247"/>
      <c r="I155" s="247"/>
      <c r="J155" s="171" t="s">
        <v>163</v>
      </c>
      <c r="K155" s="172">
        <v>5</v>
      </c>
      <c r="L155" s="248">
        <v>0</v>
      </c>
      <c r="M155" s="248"/>
      <c r="N155" s="249">
        <f t="shared" si="25"/>
        <v>0</v>
      </c>
      <c r="O155" s="246"/>
      <c r="P155" s="246"/>
      <c r="Q155" s="246"/>
      <c r="R155" s="134"/>
      <c r="T155" s="165" t="s">
        <v>5</v>
      </c>
      <c r="U155" s="43" t="s">
        <v>44</v>
      </c>
      <c r="V155" s="35"/>
      <c r="W155" s="166">
        <f t="shared" si="26"/>
        <v>0</v>
      </c>
      <c r="X155" s="166">
        <v>0</v>
      </c>
      <c r="Y155" s="166">
        <f t="shared" si="27"/>
        <v>0</v>
      </c>
      <c r="Z155" s="166">
        <v>0</v>
      </c>
      <c r="AA155" s="167">
        <f t="shared" si="28"/>
        <v>0</v>
      </c>
      <c r="AR155" s="18" t="s">
        <v>185</v>
      </c>
      <c r="AT155" s="18" t="s">
        <v>182</v>
      </c>
      <c r="AU155" s="18" t="s">
        <v>138</v>
      </c>
      <c r="AY155" s="18" t="s">
        <v>159</v>
      </c>
      <c r="BE155" s="105">
        <f t="shared" si="29"/>
        <v>0</v>
      </c>
      <c r="BF155" s="105">
        <f t="shared" si="30"/>
        <v>0</v>
      </c>
      <c r="BG155" s="105">
        <f t="shared" si="31"/>
        <v>0</v>
      </c>
      <c r="BH155" s="105">
        <f t="shared" si="32"/>
        <v>0</v>
      </c>
      <c r="BI155" s="105">
        <f t="shared" si="33"/>
        <v>0</v>
      </c>
      <c r="BJ155" s="18" t="s">
        <v>138</v>
      </c>
      <c r="BK155" s="168">
        <f t="shared" si="34"/>
        <v>0</v>
      </c>
      <c r="BL155" s="18" t="s">
        <v>164</v>
      </c>
      <c r="BM155" s="18" t="s">
        <v>345</v>
      </c>
    </row>
    <row r="156" spans="2:65" s="1" customFormat="1" ht="51" customHeight="1">
      <c r="B156" s="131"/>
      <c r="C156" s="169" t="s">
        <v>256</v>
      </c>
      <c r="D156" s="169" t="s">
        <v>182</v>
      </c>
      <c r="E156" s="170" t="s">
        <v>991</v>
      </c>
      <c r="F156" s="247" t="s">
        <v>992</v>
      </c>
      <c r="G156" s="247"/>
      <c r="H156" s="247"/>
      <c r="I156" s="247"/>
      <c r="J156" s="171" t="s">
        <v>163</v>
      </c>
      <c r="K156" s="172">
        <v>11</v>
      </c>
      <c r="L156" s="248">
        <v>0</v>
      </c>
      <c r="M156" s="248"/>
      <c r="N156" s="249">
        <f t="shared" si="25"/>
        <v>0</v>
      </c>
      <c r="O156" s="246"/>
      <c r="P156" s="246"/>
      <c r="Q156" s="246"/>
      <c r="R156" s="134"/>
      <c r="T156" s="165" t="s">
        <v>5</v>
      </c>
      <c r="U156" s="43" t="s">
        <v>44</v>
      </c>
      <c r="V156" s="35"/>
      <c r="W156" s="166">
        <f t="shared" si="26"/>
        <v>0</v>
      </c>
      <c r="X156" s="166">
        <v>0</v>
      </c>
      <c r="Y156" s="166">
        <f t="shared" si="27"/>
        <v>0</v>
      </c>
      <c r="Z156" s="166">
        <v>0</v>
      </c>
      <c r="AA156" s="167">
        <f t="shared" si="28"/>
        <v>0</v>
      </c>
      <c r="AR156" s="18" t="s">
        <v>185</v>
      </c>
      <c r="AT156" s="18" t="s">
        <v>182</v>
      </c>
      <c r="AU156" s="18" t="s">
        <v>138</v>
      </c>
      <c r="AY156" s="18" t="s">
        <v>159</v>
      </c>
      <c r="BE156" s="105">
        <f t="shared" si="29"/>
        <v>0</v>
      </c>
      <c r="BF156" s="105">
        <f t="shared" si="30"/>
        <v>0</v>
      </c>
      <c r="BG156" s="105">
        <f t="shared" si="31"/>
        <v>0</v>
      </c>
      <c r="BH156" s="105">
        <f t="shared" si="32"/>
        <v>0</v>
      </c>
      <c r="BI156" s="105">
        <f t="shared" si="33"/>
        <v>0</v>
      </c>
      <c r="BJ156" s="18" t="s">
        <v>138</v>
      </c>
      <c r="BK156" s="168">
        <f t="shared" si="34"/>
        <v>0</v>
      </c>
      <c r="BL156" s="18" t="s">
        <v>164</v>
      </c>
      <c r="BM156" s="18" t="s">
        <v>353</v>
      </c>
    </row>
    <row r="157" spans="2:65" s="1" customFormat="1" ht="51" customHeight="1">
      <c r="B157" s="131"/>
      <c r="C157" s="169" t="s">
        <v>260</v>
      </c>
      <c r="D157" s="169" t="s">
        <v>182</v>
      </c>
      <c r="E157" s="170" t="s">
        <v>993</v>
      </c>
      <c r="F157" s="247" t="s">
        <v>994</v>
      </c>
      <c r="G157" s="247"/>
      <c r="H157" s="247"/>
      <c r="I157" s="247"/>
      <c r="J157" s="171" t="s">
        <v>163</v>
      </c>
      <c r="K157" s="172">
        <v>5</v>
      </c>
      <c r="L157" s="248">
        <v>0</v>
      </c>
      <c r="M157" s="248"/>
      <c r="N157" s="249">
        <f t="shared" si="25"/>
        <v>0</v>
      </c>
      <c r="O157" s="246"/>
      <c r="P157" s="246"/>
      <c r="Q157" s="246"/>
      <c r="R157" s="134"/>
      <c r="T157" s="165" t="s">
        <v>5</v>
      </c>
      <c r="U157" s="43" t="s">
        <v>44</v>
      </c>
      <c r="V157" s="35"/>
      <c r="W157" s="166">
        <f t="shared" si="26"/>
        <v>0</v>
      </c>
      <c r="X157" s="166">
        <v>0</v>
      </c>
      <c r="Y157" s="166">
        <f t="shared" si="27"/>
        <v>0</v>
      </c>
      <c r="Z157" s="166">
        <v>0</v>
      </c>
      <c r="AA157" s="167">
        <f t="shared" si="28"/>
        <v>0</v>
      </c>
      <c r="AR157" s="18" t="s">
        <v>185</v>
      </c>
      <c r="AT157" s="18" t="s">
        <v>182</v>
      </c>
      <c r="AU157" s="18" t="s">
        <v>138</v>
      </c>
      <c r="AY157" s="18" t="s">
        <v>159</v>
      </c>
      <c r="BE157" s="105">
        <f t="shared" si="29"/>
        <v>0</v>
      </c>
      <c r="BF157" s="105">
        <f t="shared" si="30"/>
        <v>0</v>
      </c>
      <c r="BG157" s="105">
        <f t="shared" si="31"/>
        <v>0</v>
      </c>
      <c r="BH157" s="105">
        <f t="shared" si="32"/>
        <v>0</v>
      </c>
      <c r="BI157" s="105">
        <f t="shared" si="33"/>
        <v>0</v>
      </c>
      <c r="BJ157" s="18" t="s">
        <v>138</v>
      </c>
      <c r="BK157" s="168">
        <f t="shared" si="34"/>
        <v>0</v>
      </c>
      <c r="BL157" s="18" t="s">
        <v>164</v>
      </c>
      <c r="BM157" s="18" t="s">
        <v>444</v>
      </c>
    </row>
    <row r="158" spans="2:65" s="1" customFormat="1" ht="25.5" customHeight="1">
      <c r="B158" s="131"/>
      <c r="C158" s="160" t="s">
        <v>264</v>
      </c>
      <c r="D158" s="160" t="s">
        <v>160</v>
      </c>
      <c r="E158" s="161" t="s">
        <v>995</v>
      </c>
      <c r="F158" s="245" t="s">
        <v>996</v>
      </c>
      <c r="G158" s="245"/>
      <c r="H158" s="245"/>
      <c r="I158" s="245"/>
      <c r="J158" s="162" t="s">
        <v>734</v>
      </c>
      <c r="K158" s="163">
        <v>17</v>
      </c>
      <c r="L158" s="231">
        <v>0</v>
      </c>
      <c r="M158" s="231"/>
      <c r="N158" s="246">
        <f t="shared" si="25"/>
        <v>0</v>
      </c>
      <c r="O158" s="246"/>
      <c r="P158" s="246"/>
      <c r="Q158" s="246"/>
      <c r="R158" s="134"/>
      <c r="T158" s="165" t="s">
        <v>5</v>
      </c>
      <c r="U158" s="43" t="s">
        <v>44</v>
      </c>
      <c r="V158" s="35"/>
      <c r="W158" s="166">
        <f t="shared" si="26"/>
        <v>0</v>
      </c>
      <c r="X158" s="166">
        <v>0</v>
      </c>
      <c r="Y158" s="166">
        <f t="shared" si="27"/>
        <v>0</v>
      </c>
      <c r="Z158" s="166">
        <v>0</v>
      </c>
      <c r="AA158" s="167">
        <f t="shared" si="28"/>
        <v>0</v>
      </c>
      <c r="AR158" s="18" t="s">
        <v>164</v>
      </c>
      <c r="AT158" s="18" t="s">
        <v>160</v>
      </c>
      <c r="AU158" s="18" t="s">
        <v>138</v>
      </c>
      <c r="AY158" s="18" t="s">
        <v>159</v>
      </c>
      <c r="BE158" s="105">
        <f t="shared" si="29"/>
        <v>0</v>
      </c>
      <c r="BF158" s="105">
        <f t="shared" si="30"/>
        <v>0</v>
      </c>
      <c r="BG158" s="105">
        <f t="shared" si="31"/>
        <v>0</v>
      </c>
      <c r="BH158" s="105">
        <f t="shared" si="32"/>
        <v>0</v>
      </c>
      <c r="BI158" s="105">
        <f t="shared" si="33"/>
        <v>0</v>
      </c>
      <c r="BJ158" s="18" t="s">
        <v>138</v>
      </c>
      <c r="BK158" s="168">
        <f t="shared" si="34"/>
        <v>0</v>
      </c>
      <c r="BL158" s="18" t="s">
        <v>164</v>
      </c>
      <c r="BM158" s="18" t="s">
        <v>447</v>
      </c>
    </row>
    <row r="159" spans="2:65" s="1" customFormat="1" ht="25.5" customHeight="1">
      <c r="B159" s="131"/>
      <c r="C159" s="169" t="s">
        <v>268</v>
      </c>
      <c r="D159" s="169" t="s">
        <v>182</v>
      </c>
      <c r="E159" s="170" t="s">
        <v>997</v>
      </c>
      <c r="F159" s="247" t="s">
        <v>998</v>
      </c>
      <c r="G159" s="247"/>
      <c r="H159" s="247"/>
      <c r="I159" s="247"/>
      <c r="J159" s="171" t="s">
        <v>163</v>
      </c>
      <c r="K159" s="172">
        <v>17</v>
      </c>
      <c r="L159" s="248">
        <v>0</v>
      </c>
      <c r="M159" s="248"/>
      <c r="N159" s="249">
        <f t="shared" si="25"/>
        <v>0</v>
      </c>
      <c r="O159" s="246"/>
      <c r="P159" s="246"/>
      <c r="Q159" s="246"/>
      <c r="R159" s="134"/>
      <c r="T159" s="165" t="s">
        <v>5</v>
      </c>
      <c r="U159" s="43" t="s">
        <v>44</v>
      </c>
      <c r="V159" s="35"/>
      <c r="W159" s="166">
        <f t="shared" si="26"/>
        <v>0</v>
      </c>
      <c r="X159" s="166">
        <v>0</v>
      </c>
      <c r="Y159" s="166">
        <f t="shared" si="27"/>
        <v>0</v>
      </c>
      <c r="Z159" s="166">
        <v>0</v>
      </c>
      <c r="AA159" s="167">
        <f t="shared" si="28"/>
        <v>0</v>
      </c>
      <c r="AR159" s="18" t="s">
        <v>185</v>
      </c>
      <c r="AT159" s="18" t="s">
        <v>182</v>
      </c>
      <c r="AU159" s="18" t="s">
        <v>138</v>
      </c>
      <c r="AY159" s="18" t="s">
        <v>159</v>
      </c>
      <c r="BE159" s="105">
        <f t="shared" si="29"/>
        <v>0</v>
      </c>
      <c r="BF159" s="105">
        <f t="shared" si="30"/>
        <v>0</v>
      </c>
      <c r="BG159" s="105">
        <f t="shared" si="31"/>
        <v>0</v>
      </c>
      <c r="BH159" s="105">
        <f t="shared" si="32"/>
        <v>0</v>
      </c>
      <c r="BI159" s="105">
        <f t="shared" si="33"/>
        <v>0</v>
      </c>
      <c r="BJ159" s="18" t="s">
        <v>138</v>
      </c>
      <c r="BK159" s="168">
        <f t="shared" si="34"/>
        <v>0</v>
      </c>
      <c r="BL159" s="18" t="s">
        <v>164</v>
      </c>
      <c r="BM159" s="18" t="s">
        <v>450</v>
      </c>
    </row>
    <row r="160" spans="2:65" s="1" customFormat="1" ht="25.5" customHeight="1">
      <c r="B160" s="131"/>
      <c r="C160" s="160" t="s">
        <v>272</v>
      </c>
      <c r="D160" s="160" t="s">
        <v>160</v>
      </c>
      <c r="E160" s="161" t="s">
        <v>999</v>
      </c>
      <c r="F160" s="245" t="s">
        <v>1000</v>
      </c>
      <c r="G160" s="245"/>
      <c r="H160" s="245"/>
      <c r="I160" s="245"/>
      <c r="J160" s="162" t="s">
        <v>222</v>
      </c>
      <c r="K160" s="163">
        <v>1.9E-2</v>
      </c>
      <c r="L160" s="231">
        <v>0</v>
      </c>
      <c r="M160" s="231"/>
      <c r="N160" s="246">
        <f t="shared" si="25"/>
        <v>0</v>
      </c>
      <c r="O160" s="246"/>
      <c r="P160" s="246"/>
      <c r="Q160" s="246"/>
      <c r="R160" s="134"/>
      <c r="T160" s="165" t="s">
        <v>5</v>
      </c>
      <c r="U160" s="43" t="s">
        <v>44</v>
      </c>
      <c r="V160" s="35"/>
      <c r="W160" s="166">
        <f t="shared" si="26"/>
        <v>0</v>
      </c>
      <c r="X160" s="166">
        <v>0</v>
      </c>
      <c r="Y160" s="166">
        <f t="shared" si="27"/>
        <v>0</v>
      </c>
      <c r="Z160" s="166">
        <v>0</v>
      </c>
      <c r="AA160" s="167">
        <f t="shared" si="28"/>
        <v>0</v>
      </c>
      <c r="AR160" s="18" t="s">
        <v>164</v>
      </c>
      <c r="AT160" s="18" t="s">
        <v>160</v>
      </c>
      <c r="AU160" s="18" t="s">
        <v>138</v>
      </c>
      <c r="AY160" s="18" t="s">
        <v>159</v>
      </c>
      <c r="BE160" s="105">
        <f t="shared" si="29"/>
        <v>0</v>
      </c>
      <c r="BF160" s="105">
        <f t="shared" si="30"/>
        <v>0</v>
      </c>
      <c r="BG160" s="105">
        <f t="shared" si="31"/>
        <v>0</v>
      </c>
      <c r="BH160" s="105">
        <f t="shared" si="32"/>
        <v>0</v>
      </c>
      <c r="BI160" s="105">
        <f t="shared" si="33"/>
        <v>0</v>
      </c>
      <c r="BJ160" s="18" t="s">
        <v>138</v>
      </c>
      <c r="BK160" s="168">
        <f t="shared" si="34"/>
        <v>0</v>
      </c>
      <c r="BL160" s="18" t="s">
        <v>164</v>
      </c>
      <c r="BM160" s="18" t="s">
        <v>452</v>
      </c>
    </row>
    <row r="161" spans="2:65" s="1" customFormat="1" ht="25.5" customHeight="1">
      <c r="B161" s="131"/>
      <c r="C161" s="160" t="s">
        <v>276</v>
      </c>
      <c r="D161" s="160" t="s">
        <v>160</v>
      </c>
      <c r="E161" s="161" t="s">
        <v>1001</v>
      </c>
      <c r="F161" s="245" t="s">
        <v>1002</v>
      </c>
      <c r="G161" s="245"/>
      <c r="H161" s="245"/>
      <c r="I161" s="245"/>
      <c r="J161" s="162" t="s">
        <v>222</v>
      </c>
      <c r="K161" s="163">
        <v>1.9E-2</v>
      </c>
      <c r="L161" s="231">
        <v>0</v>
      </c>
      <c r="M161" s="231"/>
      <c r="N161" s="246">
        <f t="shared" si="25"/>
        <v>0</v>
      </c>
      <c r="O161" s="246"/>
      <c r="P161" s="246"/>
      <c r="Q161" s="246"/>
      <c r="R161" s="134"/>
      <c r="T161" s="165" t="s">
        <v>5</v>
      </c>
      <c r="U161" s="43" t="s">
        <v>44</v>
      </c>
      <c r="V161" s="35"/>
      <c r="W161" s="166">
        <f t="shared" si="26"/>
        <v>0</v>
      </c>
      <c r="X161" s="166">
        <v>0</v>
      </c>
      <c r="Y161" s="166">
        <f t="shared" si="27"/>
        <v>0</v>
      </c>
      <c r="Z161" s="166">
        <v>0</v>
      </c>
      <c r="AA161" s="167">
        <f t="shared" si="28"/>
        <v>0</v>
      </c>
      <c r="AR161" s="18" t="s">
        <v>164</v>
      </c>
      <c r="AT161" s="18" t="s">
        <v>160</v>
      </c>
      <c r="AU161" s="18" t="s">
        <v>138</v>
      </c>
      <c r="AY161" s="18" t="s">
        <v>159</v>
      </c>
      <c r="BE161" s="105">
        <f t="shared" si="29"/>
        <v>0</v>
      </c>
      <c r="BF161" s="105">
        <f t="shared" si="30"/>
        <v>0</v>
      </c>
      <c r="BG161" s="105">
        <f t="shared" si="31"/>
        <v>0</v>
      </c>
      <c r="BH161" s="105">
        <f t="shared" si="32"/>
        <v>0</v>
      </c>
      <c r="BI161" s="105">
        <f t="shared" si="33"/>
        <v>0</v>
      </c>
      <c r="BJ161" s="18" t="s">
        <v>138</v>
      </c>
      <c r="BK161" s="168">
        <f t="shared" si="34"/>
        <v>0</v>
      </c>
      <c r="BL161" s="18" t="s">
        <v>164</v>
      </c>
      <c r="BM161" s="18" t="s">
        <v>455</v>
      </c>
    </row>
    <row r="162" spans="2:65" s="9" customFormat="1" ht="29.85" customHeight="1">
      <c r="B162" s="149"/>
      <c r="C162" s="150"/>
      <c r="D162" s="159" t="s">
        <v>964</v>
      </c>
      <c r="E162" s="159"/>
      <c r="F162" s="159"/>
      <c r="G162" s="159"/>
      <c r="H162" s="159"/>
      <c r="I162" s="159"/>
      <c r="J162" s="159"/>
      <c r="K162" s="159"/>
      <c r="L162" s="159"/>
      <c r="M162" s="159"/>
      <c r="N162" s="239">
        <f>BK162</f>
        <v>0</v>
      </c>
      <c r="O162" s="240"/>
      <c r="P162" s="240"/>
      <c r="Q162" s="240"/>
      <c r="R162" s="152"/>
      <c r="T162" s="153"/>
      <c r="U162" s="150"/>
      <c r="V162" s="150"/>
      <c r="W162" s="154">
        <f>SUM(W163:W177)</f>
        <v>0</v>
      </c>
      <c r="X162" s="150"/>
      <c r="Y162" s="154">
        <f>SUM(Y163:Y177)</f>
        <v>0</v>
      </c>
      <c r="Z162" s="150"/>
      <c r="AA162" s="155">
        <f>SUM(AA163:AA177)</f>
        <v>0</v>
      </c>
      <c r="AR162" s="156" t="s">
        <v>85</v>
      </c>
      <c r="AT162" s="157" t="s">
        <v>76</v>
      </c>
      <c r="AU162" s="157" t="s">
        <v>85</v>
      </c>
      <c r="AY162" s="156" t="s">
        <v>159</v>
      </c>
      <c r="BK162" s="158">
        <f>SUM(BK163:BK177)</f>
        <v>0</v>
      </c>
    </row>
    <row r="163" spans="2:65" s="1" customFormat="1" ht="25.5" customHeight="1">
      <c r="B163" s="131"/>
      <c r="C163" s="160" t="s">
        <v>280</v>
      </c>
      <c r="D163" s="160" t="s">
        <v>160</v>
      </c>
      <c r="E163" s="161" t="s">
        <v>1003</v>
      </c>
      <c r="F163" s="245" t="s">
        <v>1004</v>
      </c>
      <c r="G163" s="245"/>
      <c r="H163" s="245"/>
      <c r="I163" s="245"/>
      <c r="J163" s="162" t="s">
        <v>168</v>
      </c>
      <c r="K163" s="163">
        <v>30</v>
      </c>
      <c r="L163" s="231">
        <v>0</v>
      </c>
      <c r="M163" s="231"/>
      <c r="N163" s="246">
        <f t="shared" ref="N163:N177" si="35">ROUND(L163*K163,3)</f>
        <v>0</v>
      </c>
      <c r="O163" s="246"/>
      <c r="P163" s="246"/>
      <c r="Q163" s="246"/>
      <c r="R163" s="134"/>
      <c r="T163" s="165" t="s">
        <v>5</v>
      </c>
      <c r="U163" s="43" t="s">
        <v>44</v>
      </c>
      <c r="V163" s="35"/>
      <c r="W163" s="166">
        <f t="shared" ref="W163:W177" si="36">V163*K163</f>
        <v>0</v>
      </c>
      <c r="X163" s="166">
        <v>0</v>
      </c>
      <c r="Y163" s="166">
        <f t="shared" ref="Y163:Y177" si="37">X163*K163</f>
        <v>0</v>
      </c>
      <c r="Z163" s="166">
        <v>0</v>
      </c>
      <c r="AA163" s="167">
        <f t="shared" ref="AA163:AA177" si="38">Z163*K163</f>
        <v>0</v>
      </c>
      <c r="AR163" s="18" t="s">
        <v>164</v>
      </c>
      <c r="AT163" s="18" t="s">
        <v>160</v>
      </c>
      <c r="AU163" s="18" t="s">
        <v>138</v>
      </c>
      <c r="AY163" s="18" t="s">
        <v>159</v>
      </c>
      <c r="BE163" s="105">
        <f t="shared" ref="BE163:BE177" si="39">IF(U163="základná",N163,0)</f>
        <v>0</v>
      </c>
      <c r="BF163" s="105">
        <f t="shared" ref="BF163:BF177" si="40">IF(U163="znížená",N163,0)</f>
        <v>0</v>
      </c>
      <c r="BG163" s="105">
        <f t="shared" ref="BG163:BG177" si="41">IF(U163="zákl. prenesená",N163,0)</f>
        <v>0</v>
      </c>
      <c r="BH163" s="105">
        <f t="shared" ref="BH163:BH177" si="42">IF(U163="zníž. prenesená",N163,0)</f>
        <v>0</v>
      </c>
      <c r="BI163" s="105">
        <f t="shared" ref="BI163:BI177" si="43">IF(U163="nulová",N163,0)</f>
        <v>0</v>
      </c>
      <c r="BJ163" s="18" t="s">
        <v>138</v>
      </c>
      <c r="BK163" s="168">
        <f t="shared" ref="BK163:BK177" si="44">ROUND(L163*K163,3)</f>
        <v>0</v>
      </c>
      <c r="BL163" s="18" t="s">
        <v>164</v>
      </c>
      <c r="BM163" s="18" t="s">
        <v>520</v>
      </c>
    </row>
    <row r="164" spans="2:65" s="1" customFormat="1" ht="38.25" customHeight="1">
      <c r="B164" s="131"/>
      <c r="C164" s="160" t="s">
        <v>285</v>
      </c>
      <c r="D164" s="160" t="s">
        <v>160</v>
      </c>
      <c r="E164" s="161" t="s">
        <v>1005</v>
      </c>
      <c r="F164" s="245" t="s">
        <v>1006</v>
      </c>
      <c r="G164" s="245"/>
      <c r="H164" s="245"/>
      <c r="I164" s="245"/>
      <c r="J164" s="162" t="s">
        <v>163</v>
      </c>
      <c r="K164" s="163">
        <v>17</v>
      </c>
      <c r="L164" s="231">
        <v>0</v>
      </c>
      <c r="M164" s="231"/>
      <c r="N164" s="246">
        <f t="shared" si="35"/>
        <v>0</v>
      </c>
      <c r="O164" s="246"/>
      <c r="P164" s="246"/>
      <c r="Q164" s="246"/>
      <c r="R164" s="134"/>
      <c r="T164" s="165" t="s">
        <v>5</v>
      </c>
      <c r="U164" s="43" t="s">
        <v>44</v>
      </c>
      <c r="V164" s="35"/>
      <c r="W164" s="166">
        <f t="shared" si="36"/>
        <v>0</v>
      </c>
      <c r="X164" s="166">
        <v>0</v>
      </c>
      <c r="Y164" s="166">
        <f t="shared" si="37"/>
        <v>0</v>
      </c>
      <c r="Z164" s="166">
        <v>0</v>
      </c>
      <c r="AA164" s="167">
        <f t="shared" si="38"/>
        <v>0</v>
      </c>
      <c r="AR164" s="18" t="s">
        <v>164</v>
      </c>
      <c r="AT164" s="18" t="s">
        <v>160</v>
      </c>
      <c r="AU164" s="18" t="s">
        <v>138</v>
      </c>
      <c r="AY164" s="18" t="s">
        <v>159</v>
      </c>
      <c r="BE164" s="105">
        <f t="shared" si="39"/>
        <v>0</v>
      </c>
      <c r="BF164" s="105">
        <f t="shared" si="40"/>
        <v>0</v>
      </c>
      <c r="BG164" s="105">
        <f t="shared" si="41"/>
        <v>0</v>
      </c>
      <c r="BH164" s="105">
        <f t="shared" si="42"/>
        <v>0</v>
      </c>
      <c r="BI164" s="105">
        <f t="shared" si="43"/>
        <v>0</v>
      </c>
      <c r="BJ164" s="18" t="s">
        <v>138</v>
      </c>
      <c r="BK164" s="168">
        <f t="shared" si="44"/>
        <v>0</v>
      </c>
      <c r="BL164" s="18" t="s">
        <v>164</v>
      </c>
      <c r="BM164" s="18" t="s">
        <v>523</v>
      </c>
    </row>
    <row r="165" spans="2:65" s="1" customFormat="1" ht="38.25" customHeight="1">
      <c r="B165" s="131"/>
      <c r="C165" s="160" t="s">
        <v>283</v>
      </c>
      <c r="D165" s="160" t="s">
        <v>160</v>
      </c>
      <c r="E165" s="161" t="s">
        <v>1007</v>
      </c>
      <c r="F165" s="245" t="s">
        <v>1008</v>
      </c>
      <c r="G165" s="245"/>
      <c r="H165" s="245"/>
      <c r="I165" s="245"/>
      <c r="J165" s="162" t="s">
        <v>163</v>
      </c>
      <c r="K165" s="163">
        <v>16</v>
      </c>
      <c r="L165" s="231">
        <v>0</v>
      </c>
      <c r="M165" s="231"/>
      <c r="N165" s="246">
        <f t="shared" si="35"/>
        <v>0</v>
      </c>
      <c r="O165" s="246"/>
      <c r="P165" s="246"/>
      <c r="Q165" s="246"/>
      <c r="R165" s="134"/>
      <c r="T165" s="165" t="s">
        <v>5</v>
      </c>
      <c r="U165" s="43" t="s">
        <v>44</v>
      </c>
      <c r="V165" s="35"/>
      <c r="W165" s="166">
        <f t="shared" si="36"/>
        <v>0</v>
      </c>
      <c r="X165" s="166">
        <v>0</v>
      </c>
      <c r="Y165" s="166">
        <f t="shared" si="37"/>
        <v>0</v>
      </c>
      <c r="Z165" s="166">
        <v>0</v>
      </c>
      <c r="AA165" s="167">
        <f t="shared" si="38"/>
        <v>0</v>
      </c>
      <c r="AR165" s="18" t="s">
        <v>164</v>
      </c>
      <c r="AT165" s="18" t="s">
        <v>160</v>
      </c>
      <c r="AU165" s="18" t="s">
        <v>138</v>
      </c>
      <c r="AY165" s="18" t="s">
        <v>159</v>
      </c>
      <c r="BE165" s="105">
        <f t="shared" si="39"/>
        <v>0</v>
      </c>
      <c r="BF165" s="105">
        <f t="shared" si="40"/>
        <v>0</v>
      </c>
      <c r="BG165" s="105">
        <f t="shared" si="41"/>
        <v>0</v>
      </c>
      <c r="BH165" s="105">
        <f t="shared" si="42"/>
        <v>0</v>
      </c>
      <c r="BI165" s="105">
        <f t="shared" si="43"/>
        <v>0</v>
      </c>
      <c r="BJ165" s="18" t="s">
        <v>138</v>
      </c>
      <c r="BK165" s="168">
        <f t="shared" si="44"/>
        <v>0</v>
      </c>
      <c r="BL165" s="18" t="s">
        <v>164</v>
      </c>
      <c r="BM165" s="18" t="s">
        <v>378</v>
      </c>
    </row>
    <row r="166" spans="2:65" s="1" customFormat="1" ht="25.5" customHeight="1">
      <c r="B166" s="131"/>
      <c r="C166" s="160" t="s">
        <v>292</v>
      </c>
      <c r="D166" s="160" t="s">
        <v>160</v>
      </c>
      <c r="E166" s="161" t="s">
        <v>1009</v>
      </c>
      <c r="F166" s="245" t="s">
        <v>1010</v>
      </c>
      <c r="G166" s="245"/>
      <c r="H166" s="245"/>
      <c r="I166" s="245"/>
      <c r="J166" s="162" t="s">
        <v>163</v>
      </c>
      <c r="K166" s="163">
        <v>1</v>
      </c>
      <c r="L166" s="231">
        <v>0</v>
      </c>
      <c r="M166" s="231"/>
      <c r="N166" s="246">
        <f t="shared" si="35"/>
        <v>0</v>
      </c>
      <c r="O166" s="246"/>
      <c r="P166" s="246"/>
      <c r="Q166" s="246"/>
      <c r="R166" s="134"/>
      <c r="T166" s="165" t="s">
        <v>5</v>
      </c>
      <c r="U166" s="43" t="s">
        <v>44</v>
      </c>
      <c r="V166" s="35"/>
      <c r="W166" s="166">
        <f t="shared" si="36"/>
        <v>0</v>
      </c>
      <c r="X166" s="166">
        <v>0</v>
      </c>
      <c r="Y166" s="166">
        <f t="shared" si="37"/>
        <v>0</v>
      </c>
      <c r="Z166" s="166">
        <v>0</v>
      </c>
      <c r="AA166" s="167">
        <f t="shared" si="38"/>
        <v>0</v>
      </c>
      <c r="AR166" s="18" t="s">
        <v>164</v>
      </c>
      <c r="AT166" s="18" t="s">
        <v>160</v>
      </c>
      <c r="AU166" s="18" t="s">
        <v>138</v>
      </c>
      <c r="AY166" s="18" t="s">
        <v>159</v>
      </c>
      <c r="BE166" s="105">
        <f t="shared" si="39"/>
        <v>0</v>
      </c>
      <c r="BF166" s="105">
        <f t="shared" si="40"/>
        <v>0</v>
      </c>
      <c r="BG166" s="105">
        <f t="shared" si="41"/>
        <v>0</v>
      </c>
      <c r="BH166" s="105">
        <f t="shared" si="42"/>
        <v>0</v>
      </c>
      <c r="BI166" s="105">
        <f t="shared" si="43"/>
        <v>0</v>
      </c>
      <c r="BJ166" s="18" t="s">
        <v>138</v>
      </c>
      <c r="BK166" s="168">
        <f t="shared" si="44"/>
        <v>0</v>
      </c>
      <c r="BL166" s="18" t="s">
        <v>164</v>
      </c>
      <c r="BM166" s="18" t="s">
        <v>528</v>
      </c>
    </row>
    <row r="167" spans="2:65" s="1" customFormat="1" ht="16.5" customHeight="1">
      <c r="B167" s="131"/>
      <c r="C167" s="169" t="s">
        <v>296</v>
      </c>
      <c r="D167" s="169" t="s">
        <v>182</v>
      </c>
      <c r="E167" s="170" t="s">
        <v>1011</v>
      </c>
      <c r="F167" s="247" t="s">
        <v>1012</v>
      </c>
      <c r="G167" s="247"/>
      <c r="H167" s="247"/>
      <c r="I167" s="247"/>
      <c r="J167" s="171" t="s">
        <v>163</v>
      </c>
      <c r="K167" s="172">
        <v>6</v>
      </c>
      <c r="L167" s="248">
        <v>0</v>
      </c>
      <c r="M167" s="248"/>
      <c r="N167" s="249">
        <f t="shared" si="35"/>
        <v>0</v>
      </c>
      <c r="O167" s="246"/>
      <c r="P167" s="246"/>
      <c r="Q167" s="246"/>
      <c r="R167" s="134"/>
      <c r="T167" s="165" t="s">
        <v>5</v>
      </c>
      <c r="U167" s="43" t="s">
        <v>44</v>
      </c>
      <c r="V167" s="35"/>
      <c r="W167" s="166">
        <f t="shared" si="36"/>
        <v>0</v>
      </c>
      <c r="X167" s="166">
        <v>0</v>
      </c>
      <c r="Y167" s="166">
        <f t="shared" si="37"/>
        <v>0</v>
      </c>
      <c r="Z167" s="166">
        <v>0</v>
      </c>
      <c r="AA167" s="167">
        <f t="shared" si="38"/>
        <v>0</v>
      </c>
      <c r="AR167" s="18" t="s">
        <v>185</v>
      </c>
      <c r="AT167" s="18" t="s">
        <v>182</v>
      </c>
      <c r="AU167" s="18" t="s">
        <v>138</v>
      </c>
      <c r="AY167" s="18" t="s">
        <v>159</v>
      </c>
      <c r="BE167" s="105">
        <f t="shared" si="39"/>
        <v>0</v>
      </c>
      <c r="BF167" s="105">
        <f t="shared" si="40"/>
        <v>0</v>
      </c>
      <c r="BG167" s="105">
        <f t="shared" si="41"/>
        <v>0</v>
      </c>
      <c r="BH167" s="105">
        <f t="shared" si="42"/>
        <v>0</v>
      </c>
      <c r="BI167" s="105">
        <f t="shared" si="43"/>
        <v>0</v>
      </c>
      <c r="BJ167" s="18" t="s">
        <v>138</v>
      </c>
      <c r="BK167" s="168">
        <f t="shared" si="44"/>
        <v>0</v>
      </c>
      <c r="BL167" s="18" t="s">
        <v>164</v>
      </c>
      <c r="BM167" s="18" t="s">
        <v>531</v>
      </c>
    </row>
    <row r="168" spans="2:65" s="1" customFormat="1" ht="16.5" customHeight="1">
      <c r="B168" s="131"/>
      <c r="C168" s="169" t="s">
        <v>300</v>
      </c>
      <c r="D168" s="169" t="s">
        <v>182</v>
      </c>
      <c r="E168" s="170" t="s">
        <v>1013</v>
      </c>
      <c r="F168" s="247" t="s">
        <v>1014</v>
      </c>
      <c r="G168" s="247"/>
      <c r="H168" s="247"/>
      <c r="I168" s="247"/>
      <c r="J168" s="171" t="s">
        <v>163</v>
      </c>
      <c r="K168" s="172">
        <v>4</v>
      </c>
      <c r="L168" s="248">
        <v>0</v>
      </c>
      <c r="M168" s="248"/>
      <c r="N168" s="249">
        <f t="shared" si="35"/>
        <v>0</v>
      </c>
      <c r="O168" s="246"/>
      <c r="P168" s="246"/>
      <c r="Q168" s="246"/>
      <c r="R168" s="134"/>
      <c r="T168" s="165" t="s">
        <v>5</v>
      </c>
      <c r="U168" s="43" t="s">
        <v>44</v>
      </c>
      <c r="V168" s="35"/>
      <c r="W168" s="166">
        <f t="shared" si="36"/>
        <v>0</v>
      </c>
      <c r="X168" s="166">
        <v>0</v>
      </c>
      <c r="Y168" s="166">
        <f t="shared" si="37"/>
        <v>0</v>
      </c>
      <c r="Z168" s="166">
        <v>0</v>
      </c>
      <c r="AA168" s="167">
        <f t="shared" si="38"/>
        <v>0</v>
      </c>
      <c r="AR168" s="18" t="s">
        <v>185</v>
      </c>
      <c r="AT168" s="18" t="s">
        <v>182</v>
      </c>
      <c r="AU168" s="18" t="s">
        <v>138</v>
      </c>
      <c r="AY168" s="18" t="s">
        <v>159</v>
      </c>
      <c r="BE168" s="105">
        <f t="shared" si="39"/>
        <v>0</v>
      </c>
      <c r="BF168" s="105">
        <f t="shared" si="40"/>
        <v>0</v>
      </c>
      <c r="BG168" s="105">
        <f t="shared" si="41"/>
        <v>0</v>
      </c>
      <c r="BH168" s="105">
        <f t="shared" si="42"/>
        <v>0</v>
      </c>
      <c r="BI168" s="105">
        <f t="shared" si="43"/>
        <v>0</v>
      </c>
      <c r="BJ168" s="18" t="s">
        <v>138</v>
      </c>
      <c r="BK168" s="168">
        <f t="shared" si="44"/>
        <v>0</v>
      </c>
      <c r="BL168" s="18" t="s">
        <v>164</v>
      </c>
      <c r="BM168" s="18" t="s">
        <v>534</v>
      </c>
    </row>
    <row r="169" spans="2:65" s="1" customFormat="1" ht="16.5" customHeight="1">
      <c r="B169" s="131"/>
      <c r="C169" s="169" t="s">
        <v>304</v>
      </c>
      <c r="D169" s="169" t="s">
        <v>182</v>
      </c>
      <c r="E169" s="170" t="s">
        <v>1015</v>
      </c>
      <c r="F169" s="247" t="s">
        <v>1016</v>
      </c>
      <c r="G169" s="247"/>
      <c r="H169" s="247"/>
      <c r="I169" s="247"/>
      <c r="J169" s="171" t="s">
        <v>163</v>
      </c>
      <c r="K169" s="172">
        <v>1</v>
      </c>
      <c r="L169" s="248">
        <v>0</v>
      </c>
      <c r="M169" s="248"/>
      <c r="N169" s="249">
        <f t="shared" si="35"/>
        <v>0</v>
      </c>
      <c r="O169" s="246"/>
      <c r="P169" s="246"/>
      <c r="Q169" s="246"/>
      <c r="R169" s="134"/>
      <c r="T169" s="165" t="s">
        <v>5</v>
      </c>
      <c r="U169" s="43" t="s">
        <v>44</v>
      </c>
      <c r="V169" s="35"/>
      <c r="W169" s="166">
        <f t="shared" si="36"/>
        <v>0</v>
      </c>
      <c r="X169" s="166">
        <v>0</v>
      </c>
      <c r="Y169" s="166">
        <f t="shared" si="37"/>
        <v>0</v>
      </c>
      <c r="Z169" s="166">
        <v>0</v>
      </c>
      <c r="AA169" s="167">
        <f t="shared" si="38"/>
        <v>0</v>
      </c>
      <c r="AR169" s="18" t="s">
        <v>185</v>
      </c>
      <c r="AT169" s="18" t="s">
        <v>182</v>
      </c>
      <c r="AU169" s="18" t="s">
        <v>138</v>
      </c>
      <c r="AY169" s="18" t="s">
        <v>159</v>
      </c>
      <c r="BE169" s="105">
        <f t="shared" si="39"/>
        <v>0</v>
      </c>
      <c r="BF169" s="105">
        <f t="shared" si="40"/>
        <v>0</v>
      </c>
      <c r="BG169" s="105">
        <f t="shared" si="41"/>
        <v>0</v>
      </c>
      <c r="BH169" s="105">
        <f t="shared" si="42"/>
        <v>0</v>
      </c>
      <c r="BI169" s="105">
        <f t="shared" si="43"/>
        <v>0</v>
      </c>
      <c r="BJ169" s="18" t="s">
        <v>138</v>
      </c>
      <c r="BK169" s="168">
        <f t="shared" si="44"/>
        <v>0</v>
      </c>
      <c r="BL169" s="18" t="s">
        <v>164</v>
      </c>
      <c r="BM169" s="18" t="s">
        <v>537</v>
      </c>
    </row>
    <row r="170" spans="2:65" s="1" customFormat="1" ht="16.5" customHeight="1">
      <c r="B170" s="131"/>
      <c r="C170" s="169" t="s">
        <v>308</v>
      </c>
      <c r="D170" s="169" t="s">
        <v>182</v>
      </c>
      <c r="E170" s="170" t="s">
        <v>1017</v>
      </c>
      <c r="F170" s="247" t="s">
        <v>1018</v>
      </c>
      <c r="G170" s="247"/>
      <c r="H170" s="247"/>
      <c r="I170" s="247"/>
      <c r="J170" s="171" t="s">
        <v>163</v>
      </c>
      <c r="K170" s="172">
        <v>5</v>
      </c>
      <c r="L170" s="248">
        <v>0</v>
      </c>
      <c r="M170" s="248"/>
      <c r="N170" s="249">
        <f t="shared" si="35"/>
        <v>0</v>
      </c>
      <c r="O170" s="246"/>
      <c r="P170" s="246"/>
      <c r="Q170" s="246"/>
      <c r="R170" s="134"/>
      <c r="T170" s="165" t="s">
        <v>5</v>
      </c>
      <c r="U170" s="43" t="s">
        <v>44</v>
      </c>
      <c r="V170" s="35"/>
      <c r="W170" s="166">
        <f t="shared" si="36"/>
        <v>0</v>
      </c>
      <c r="X170" s="166">
        <v>0</v>
      </c>
      <c r="Y170" s="166">
        <f t="shared" si="37"/>
        <v>0</v>
      </c>
      <c r="Z170" s="166">
        <v>0</v>
      </c>
      <c r="AA170" s="167">
        <f t="shared" si="38"/>
        <v>0</v>
      </c>
      <c r="AR170" s="18" t="s">
        <v>185</v>
      </c>
      <c r="AT170" s="18" t="s">
        <v>182</v>
      </c>
      <c r="AU170" s="18" t="s">
        <v>138</v>
      </c>
      <c r="AY170" s="18" t="s">
        <v>159</v>
      </c>
      <c r="BE170" s="105">
        <f t="shared" si="39"/>
        <v>0</v>
      </c>
      <c r="BF170" s="105">
        <f t="shared" si="40"/>
        <v>0</v>
      </c>
      <c r="BG170" s="105">
        <f t="shared" si="41"/>
        <v>0</v>
      </c>
      <c r="BH170" s="105">
        <f t="shared" si="42"/>
        <v>0</v>
      </c>
      <c r="BI170" s="105">
        <f t="shared" si="43"/>
        <v>0</v>
      </c>
      <c r="BJ170" s="18" t="s">
        <v>138</v>
      </c>
      <c r="BK170" s="168">
        <f t="shared" si="44"/>
        <v>0</v>
      </c>
      <c r="BL170" s="18" t="s">
        <v>164</v>
      </c>
      <c r="BM170" s="18" t="s">
        <v>540</v>
      </c>
    </row>
    <row r="171" spans="2:65" s="1" customFormat="1" ht="16.5" customHeight="1">
      <c r="B171" s="131"/>
      <c r="C171" s="169" t="s">
        <v>312</v>
      </c>
      <c r="D171" s="169" t="s">
        <v>182</v>
      </c>
      <c r="E171" s="170" t="s">
        <v>1019</v>
      </c>
      <c r="F171" s="247" t="s">
        <v>1020</v>
      </c>
      <c r="G171" s="247"/>
      <c r="H171" s="247"/>
      <c r="I171" s="247"/>
      <c r="J171" s="171" t="s">
        <v>163</v>
      </c>
      <c r="K171" s="172">
        <v>1</v>
      </c>
      <c r="L171" s="248">
        <v>0</v>
      </c>
      <c r="M171" s="248"/>
      <c r="N171" s="249">
        <f t="shared" si="35"/>
        <v>0</v>
      </c>
      <c r="O171" s="246"/>
      <c r="P171" s="246"/>
      <c r="Q171" s="246"/>
      <c r="R171" s="134"/>
      <c r="T171" s="165" t="s">
        <v>5</v>
      </c>
      <c r="U171" s="43" t="s">
        <v>44</v>
      </c>
      <c r="V171" s="35"/>
      <c r="W171" s="166">
        <f t="shared" si="36"/>
        <v>0</v>
      </c>
      <c r="X171" s="166">
        <v>0</v>
      </c>
      <c r="Y171" s="166">
        <f t="shared" si="37"/>
        <v>0</v>
      </c>
      <c r="Z171" s="166">
        <v>0</v>
      </c>
      <c r="AA171" s="167">
        <f t="shared" si="38"/>
        <v>0</v>
      </c>
      <c r="AR171" s="18" t="s">
        <v>185</v>
      </c>
      <c r="AT171" s="18" t="s">
        <v>182</v>
      </c>
      <c r="AU171" s="18" t="s">
        <v>138</v>
      </c>
      <c r="AY171" s="18" t="s">
        <v>159</v>
      </c>
      <c r="BE171" s="105">
        <f t="shared" si="39"/>
        <v>0</v>
      </c>
      <c r="BF171" s="105">
        <f t="shared" si="40"/>
        <v>0</v>
      </c>
      <c r="BG171" s="105">
        <f t="shared" si="41"/>
        <v>0</v>
      </c>
      <c r="BH171" s="105">
        <f t="shared" si="42"/>
        <v>0</v>
      </c>
      <c r="BI171" s="105">
        <f t="shared" si="43"/>
        <v>0</v>
      </c>
      <c r="BJ171" s="18" t="s">
        <v>138</v>
      </c>
      <c r="BK171" s="168">
        <f t="shared" si="44"/>
        <v>0</v>
      </c>
      <c r="BL171" s="18" t="s">
        <v>164</v>
      </c>
      <c r="BM171" s="18" t="s">
        <v>543</v>
      </c>
    </row>
    <row r="172" spans="2:65" s="1" customFormat="1" ht="38.25" customHeight="1">
      <c r="B172" s="131"/>
      <c r="C172" s="160" t="s">
        <v>316</v>
      </c>
      <c r="D172" s="160" t="s">
        <v>160</v>
      </c>
      <c r="E172" s="161" t="s">
        <v>1021</v>
      </c>
      <c r="F172" s="245" t="s">
        <v>1022</v>
      </c>
      <c r="G172" s="245"/>
      <c r="H172" s="245"/>
      <c r="I172" s="245"/>
      <c r="J172" s="162" t="s">
        <v>168</v>
      </c>
      <c r="K172" s="163">
        <v>10</v>
      </c>
      <c r="L172" s="231">
        <v>0</v>
      </c>
      <c r="M172" s="231"/>
      <c r="N172" s="246">
        <f t="shared" si="35"/>
        <v>0</v>
      </c>
      <c r="O172" s="246"/>
      <c r="P172" s="246"/>
      <c r="Q172" s="246"/>
      <c r="R172" s="134"/>
      <c r="T172" s="165" t="s">
        <v>5</v>
      </c>
      <c r="U172" s="43" t="s">
        <v>44</v>
      </c>
      <c r="V172" s="35"/>
      <c r="W172" s="166">
        <f t="shared" si="36"/>
        <v>0</v>
      </c>
      <c r="X172" s="166">
        <v>0</v>
      </c>
      <c r="Y172" s="166">
        <f t="shared" si="37"/>
        <v>0</v>
      </c>
      <c r="Z172" s="166">
        <v>0</v>
      </c>
      <c r="AA172" s="167">
        <f t="shared" si="38"/>
        <v>0</v>
      </c>
      <c r="AR172" s="18" t="s">
        <v>164</v>
      </c>
      <c r="AT172" s="18" t="s">
        <v>160</v>
      </c>
      <c r="AU172" s="18" t="s">
        <v>138</v>
      </c>
      <c r="AY172" s="18" t="s">
        <v>159</v>
      </c>
      <c r="BE172" s="105">
        <f t="shared" si="39"/>
        <v>0</v>
      </c>
      <c r="BF172" s="105">
        <f t="shared" si="40"/>
        <v>0</v>
      </c>
      <c r="BG172" s="105">
        <f t="shared" si="41"/>
        <v>0</v>
      </c>
      <c r="BH172" s="105">
        <f t="shared" si="42"/>
        <v>0</v>
      </c>
      <c r="BI172" s="105">
        <f t="shared" si="43"/>
        <v>0</v>
      </c>
      <c r="BJ172" s="18" t="s">
        <v>138</v>
      </c>
      <c r="BK172" s="168">
        <f t="shared" si="44"/>
        <v>0</v>
      </c>
      <c r="BL172" s="18" t="s">
        <v>164</v>
      </c>
      <c r="BM172" s="18" t="s">
        <v>546</v>
      </c>
    </row>
    <row r="173" spans="2:65" s="1" customFormat="1" ht="25.5" customHeight="1">
      <c r="B173" s="131"/>
      <c r="C173" s="160" t="s">
        <v>320</v>
      </c>
      <c r="D173" s="160" t="s">
        <v>160</v>
      </c>
      <c r="E173" s="161" t="s">
        <v>1023</v>
      </c>
      <c r="F173" s="245" t="s">
        <v>1024</v>
      </c>
      <c r="G173" s="245"/>
      <c r="H173" s="245"/>
      <c r="I173" s="245"/>
      <c r="J173" s="162" t="s">
        <v>163</v>
      </c>
      <c r="K173" s="163">
        <v>17</v>
      </c>
      <c r="L173" s="231">
        <v>0</v>
      </c>
      <c r="M173" s="231"/>
      <c r="N173" s="246">
        <f t="shared" si="35"/>
        <v>0</v>
      </c>
      <c r="O173" s="246"/>
      <c r="P173" s="246"/>
      <c r="Q173" s="246"/>
      <c r="R173" s="134"/>
      <c r="T173" s="165" t="s">
        <v>5</v>
      </c>
      <c r="U173" s="43" t="s">
        <v>44</v>
      </c>
      <c r="V173" s="35"/>
      <c r="W173" s="166">
        <f t="shared" si="36"/>
        <v>0</v>
      </c>
      <c r="X173" s="166">
        <v>0</v>
      </c>
      <c r="Y173" s="166">
        <f t="shared" si="37"/>
        <v>0</v>
      </c>
      <c r="Z173" s="166">
        <v>0</v>
      </c>
      <c r="AA173" s="167">
        <f t="shared" si="38"/>
        <v>0</v>
      </c>
      <c r="AR173" s="18" t="s">
        <v>164</v>
      </c>
      <c r="AT173" s="18" t="s">
        <v>160</v>
      </c>
      <c r="AU173" s="18" t="s">
        <v>138</v>
      </c>
      <c r="AY173" s="18" t="s">
        <v>159</v>
      </c>
      <c r="BE173" s="105">
        <f t="shared" si="39"/>
        <v>0</v>
      </c>
      <c r="BF173" s="105">
        <f t="shared" si="40"/>
        <v>0</v>
      </c>
      <c r="BG173" s="105">
        <f t="shared" si="41"/>
        <v>0</v>
      </c>
      <c r="BH173" s="105">
        <f t="shared" si="42"/>
        <v>0</v>
      </c>
      <c r="BI173" s="105">
        <f t="shared" si="43"/>
        <v>0</v>
      </c>
      <c r="BJ173" s="18" t="s">
        <v>138</v>
      </c>
      <c r="BK173" s="168">
        <f t="shared" si="44"/>
        <v>0</v>
      </c>
      <c r="BL173" s="18" t="s">
        <v>164</v>
      </c>
      <c r="BM173" s="18" t="s">
        <v>549</v>
      </c>
    </row>
    <row r="174" spans="2:65" s="1" customFormat="1" ht="38.25" customHeight="1">
      <c r="B174" s="131"/>
      <c r="C174" s="160" t="s">
        <v>324</v>
      </c>
      <c r="D174" s="160" t="s">
        <v>160</v>
      </c>
      <c r="E174" s="161" t="s">
        <v>1025</v>
      </c>
      <c r="F174" s="245" t="s">
        <v>1026</v>
      </c>
      <c r="G174" s="245"/>
      <c r="H174" s="245"/>
      <c r="I174" s="245"/>
      <c r="J174" s="162" t="s">
        <v>168</v>
      </c>
      <c r="K174" s="163">
        <v>10</v>
      </c>
      <c r="L174" s="231">
        <v>0</v>
      </c>
      <c r="M174" s="231"/>
      <c r="N174" s="246">
        <f t="shared" si="35"/>
        <v>0</v>
      </c>
      <c r="O174" s="246"/>
      <c r="P174" s="246"/>
      <c r="Q174" s="246"/>
      <c r="R174" s="134"/>
      <c r="T174" s="165" t="s">
        <v>5</v>
      </c>
      <c r="U174" s="43" t="s">
        <v>44</v>
      </c>
      <c r="V174" s="35"/>
      <c r="W174" s="166">
        <f t="shared" si="36"/>
        <v>0</v>
      </c>
      <c r="X174" s="166">
        <v>0</v>
      </c>
      <c r="Y174" s="166">
        <f t="shared" si="37"/>
        <v>0</v>
      </c>
      <c r="Z174" s="166">
        <v>0</v>
      </c>
      <c r="AA174" s="167">
        <f t="shared" si="38"/>
        <v>0</v>
      </c>
      <c r="AR174" s="18" t="s">
        <v>164</v>
      </c>
      <c r="AT174" s="18" t="s">
        <v>160</v>
      </c>
      <c r="AU174" s="18" t="s">
        <v>138</v>
      </c>
      <c r="AY174" s="18" t="s">
        <v>159</v>
      </c>
      <c r="BE174" s="105">
        <f t="shared" si="39"/>
        <v>0</v>
      </c>
      <c r="BF174" s="105">
        <f t="shared" si="40"/>
        <v>0</v>
      </c>
      <c r="BG174" s="105">
        <f t="shared" si="41"/>
        <v>0</v>
      </c>
      <c r="BH174" s="105">
        <f t="shared" si="42"/>
        <v>0</v>
      </c>
      <c r="BI174" s="105">
        <f t="shared" si="43"/>
        <v>0</v>
      </c>
      <c r="BJ174" s="18" t="s">
        <v>138</v>
      </c>
      <c r="BK174" s="168">
        <f t="shared" si="44"/>
        <v>0</v>
      </c>
      <c r="BL174" s="18" t="s">
        <v>164</v>
      </c>
      <c r="BM174" s="18" t="s">
        <v>552</v>
      </c>
    </row>
    <row r="175" spans="2:65" s="1" customFormat="1" ht="25.5" customHeight="1">
      <c r="B175" s="131"/>
      <c r="C175" s="160" t="s">
        <v>328</v>
      </c>
      <c r="D175" s="160" t="s">
        <v>160</v>
      </c>
      <c r="E175" s="161" t="s">
        <v>1027</v>
      </c>
      <c r="F175" s="245" t="s">
        <v>1028</v>
      </c>
      <c r="G175" s="245"/>
      <c r="H175" s="245"/>
      <c r="I175" s="245"/>
      <c r="J175" s="162" t="s">
        <v>168</v>
      </c>
      <c r="K175" s="163">
        <v>10</v>
      </c>
      <c r="L175" s="231">
        <v>0</v>
      </c>
      <c r="M175" s="231"/>
      <c r="N175" s="246">
        <f t="shared" si="35"/>
        <v>0</v>
      </c>
      <c r="O175" s="246"/>
      <c r="P175" s="246"/>
      <c r="Q175" s="246"/>
      <c r="R175" s="134"/>
      <c r="T175" s="165" t="s">
        <v>5</v>
      </c>
      <c r="U175" s="43" t="s">
        <v>44</v>
      </c>
      <c r="V175" s="35"/>
      <c r="W175" s="166">
        <f t="shared" si="36"/>
        <v>0</v>
      </c>
      <c r="X175" s="166">
        <v>0</v>
      </c>
      <c r="Y175" s="166">
        <f t="shared" si="37"/>
        <v>0</v>
      </c>
      <c r="Z175" s="166">
        <v>0</v>
      </c>
      <c r="AA175" s="167">
        <f t="shared" si="38"/>
        <v>0</v>
      </c>
      <c r="AR175" s="18" t="s">
        <v>164</v>
      </c>
      <c r="AT175" s="18" t="s">
        <v>160</v>
      </c>
      <c r="AU175" s="18" t="s">
        <v>138</v>
      </c>
      <c r="AY175" s="18" t="s">
        <v>159</v>
      </c>
      <c r="BE175" s="105">
        <f t="shared" si="39"/>
        <v>0</v>
      </c>
      <c r="BF175" s="105">
        <f t="shared" si="40"/>
        <v>0</v>
      </c>
      <c r="BG175" s="105">
        <f t="shared" si="41"/>
        <v>0</v>
      </c>
      <c r="BH175" s="105">
        <f t="shared" si="42"/>
        <v>0</v>
      </c>
      <c r="BI175" s="105">
        <f t="shared" si="43"/>
        <v>0</v>
      </c>
      <c r="BJ175" s="18" t="s">
        <v>138</v>
      </c>
      <c r="BK175" s="168">
        <f t="shared" si="44"/>
        <v>0</v>
      </c>
      <c r="BL175" s="18" t="s">
        <v>164</v>
      </c>
      <c r="BM175" s="18" t="s">
        <v>555</v>
      </c>
    </row>
    <row r="176" spans="2:65" s="1" customFormat="1" ht="38.25" customHeight="1">
      <c r="B176" s="131"/>
      <c r="C176" s="160" t="s">
        <v>332</v>
      </c>
      <c r="D176" s="160" t="s">
        <v>160</v>
      </c>
      <c r="E176" s="161" t="s">
        <v>1029</v>
      </c>
      <c r="F176" s="245" t="s">
        <v>1030</v>
      </c>
      <c r="G176" s="245"/>
      <c r="H176" s="245"/>
      <c r="I176" s="245"/>
      <c r="J176" s="162" t="s">
        <v>222</v>
      </c>
      <c r="K176" s="163">
        <v>0.317</v>
      </c>
      <c r="L176" s="231">
        <v>0</v>
      </c>
      <c r="M176" s="231"/>
      <c r="N176" s="246">
        <f t="shared" si="35"/>
        <v>0</v>
      </c>
      <c r="O176" s="246"/>
      <c r="P176" s="246"/>
      <c r="Q176" s="246"/>
      <c r="R176" s="134"/>
      <c r="T176" s="165" t="s">
        <v>5</v>
      </c>
      <c r="U176" s="43" t="s">
        <v>44</v>
      </c>
      <c r="V176" s="35"/>
      <c r="W176" s="166">
        <f t="shared" si="36"/>
        <v>0</v>
      </c>
      <c r="X176" s="166">
        <v>0</v>
      </c>
      <c r="Y176" s="166">
        <f t="shared" si="37"/>
        <v>0</v>
      </c>
      <c r="Z176" s="166">
        <v>0</v>
      </c>
      <c r="AA176" s="167">
        <f t="shared" si="38"/>
        <v>0</v>
      </c>
      <c r="AR176" s="18" t="s">
        <v>164</v>
      </c>
      <c r="AT176" s="18" t="s">
        <v>160</v>
      </c>
      <c r="AU176" s="18" t="s">
        <v>138</v>
      </c>
      <c r="AY176" s="18" t="s">
        <v>159</v>
      </c>
      <c r="BE176" s="105">
        <f t="shared" si="39"/>
        <v>0</v>
      </c>
      <c r="BF176" s="105">
        <f t="shared" si="40"/>
        <v>0</v>
      </c>
      <c r="BG176" s="105">
        <f t="shared" si="41"/>
        <v>0</v>
      </c>
      <c r="BH176" s="105">
        <f t="shared" si="42"/>
        <v>0</v>
      </c>
      <c r="BI176" s="105">
        <f t="shared" si="43"/>
        <v>0</v>
      </c>
      <c r="BJ176" s="18" t="s">
        <v>138</v>
      </c>
      <c r="BK176" s="168">
        <f t="shared" si="44"/>
        <v>0</v>
      </c>
      <c r="BL176" s="18" t="s">
        <v>164</v>
      </c>
      <c r="BM176" s="18" t="s">
        <v>558</v>
      </c>
    </row>
    <row r="177" spans="2:65" s="1" customFormat="1" ht="25.5" customHeight="1">
      <c r="B177" s="131"/>
      <c r="C177" s="160" t="s">
        <v>337</v>
      </c>
      <c r="D177" s="160" t="s">
        <v>160</v>
      </c>
      <c r="E177" s="161" t="s">
        <v>1031</v>
      </c>
      <c r="F177" s="245" t="s">
        <v>1032</v>
      </c>
      <c r="G177" s="245"/>
      <c r="H177" s="245"/>
      <c r="I177" s="245"/>
      <c r="J177" s="162" t="s">
        <v>222</v>
      </c>
      <c r="K177" s="163">
        <v>0.32</v>
      </c>
      <c r="L177" s="231">
        <v>0</v>
      </c>
      <c r="M177" s="231"/>
      <c r="N177" s="246">
        <f t="shared" si="35"/>
        <v>0</v>
      </c>
      <c r="O177" s="246"/>
      <c r="P177" s="246"/>
      <c r="Q177" s="246"/>
      <c r="R177" s="134"/>
      <c r="T177" s="165" t="s">
        <v>5</v>
      </c>
      <c r="U177" s="43" t="s">
        <v>44</v>
      </c>
      <c r="V177" s="35"/>
      <c r="W177" s="166">
        <f t="shared" si="36"/>
        <v>0</v>
      </c>
      <c r="X177" s="166">
        <v>0</v>
      </c>
      <c r="Y177" s="166">
        <f t="shared" si="37"/>
        <v>0</v>
      </c>
      <c r="Z177" s="166">
        <v>0</v>
      </c>
      <c r="AA177" s="167">
        <f t="shared" si="38"/>
        <v>0</v>
      </c>
      <c r="AR177" s="18" t="s">
        <v>164</v>
      </c>
      <c r="AT177" s="18" t="s">
        <v>160</v>
      </c>
      <c r="AU177" s="18" t="s">
        <v>138</v>
      </c>
      <c r="AY177" s="18" t="s">
        <v>159</v>
      </c>
      <c r="BE177" s="105">
        <f t="shared" si="39"/>
        <v>0</v>
      </c>
      <c r="BF177" s="105">
        <f t="shared" si="40"/>
        <v>0</v>
      </c>
      <c r="BG177" s="105">
        <f t="shared" si="41"/>
        <v>0</v>
      </c>
      <c r="BH177" s="105">
        <f t="shared" si="42"/>
        <v>0</v>
      </c>
      <c r="BI177" s="105">
        <f t="shared" si="43"/>
        <v>0</v>
      </c>
      <c r="BJ177" s="18" t="s">
        <v>138</v>
      </c>
      <c r="BK177" s="168">
        <f t="shared" si="44"/>
        <v>0</v>
      </c>
      <c r="BL177" s="18" t="s">
        <v>164</v>
      </c>
      <c r="BM177" s="18" t="s">
        <v>561</v>
      </c>
    </row>
    <row r="178" spans="2:65" s="9" customFormat="1" ht="37.35" customHeight="1">
      <c r="B178" s="149"/>
      <c r="C178" s="150"/>
      <c r="D178" s="151" t="s">
        <v>133</v>
      </c>
      <c r="E178" s="151"/>
      <c r="F178" s="151"/>
      <c r="G178" s="151"/>
      <c r="H178" s="151"/>
      <c r="I178" s="151"/>
      <c r="J178" s="151"/>
      <c r="K178" s="151"/>
      <c r="L178" s="151"/>
      <c r="M178" s="151"/>
      <c r="N178" s="243">
        <f>BK178</f>
        <v>0</v>
      </c>
      <c r="O178" s="244"/>
      <c r="P178" s="244"/>
      <c r="Q178" s="244"/>
      <c r="R178" s="152"/>
      <c r="T178" s="153"/>
      <c r="U178" s="150"/>
      <c r="V178" s="150"/>
      <c r="W178" s="154">
        <f>SUM(W179:W180)</f>
        <v>0</v>
      </c>
      <c r="X178" s="150"/>
      <c r="Y178" s="154">
        <f>SUM(Y179:Y180)</f>
        <v>0</v>
      </c>
      <c r="Z178" s="150"/>
      <c r="AA178" s="155">
        <f>SUM(AA179:AA180)</f>
        <v>0</v>
      </c>
      <c r="AR178" s="156" t="s">
        <v>85</v>
      </c>
      <c r="AT178" s="157" t="s">
        <v>76</v>
      </c>
      <c r="AU178" s="157" t="s">
        <v>77</v>
      </c>
      <c r="AY178" s="156" t="s">
        <v>159</v>
      </c>
      <c r="BK178" s="158">
        <f>SUM(BK179:BK180)</f>
        <v>0</v>
      </c>
    </row>
    <row r="179" spans="2:65" s="1" customFormat="1" ht="51" customHeight="1">
      <c r="B179" s="131"/>
      <c r="C179" s="160" t="s">
        <v>341</v>
      </c>
      <c r="D179" s="160" t="s">
        <v>160</v>
      </c>
      <c r="E179" s="161" t="s">
        <v>354</v>
      </c>
      <c r="F179" s="245" t="s">
        <v>1033</v>
      </c>
      <c r="G179" s="245"/>
      <c r="H179" s="245"/>
      <c r="I179" s="245"/>
      <c r="J179" s="162" t="s">
        <v>356</v>
      </c>
      <c r="K179" s="163">
        <v>144</v>
      </c>
      <c r="L179" s="231">
        <v>0</v>
      </c>
      <c r="M179" s="231"/>
      <c r="N179" s="246">
        <f>ROUND(L179*K179,3)</f>
        <v>0</v>
      </c>
      <c r="O179" s="246"/>
      <c r="P179" s="246"/>
      <c r="Q179" s="246"/>
      <c r="R179" s="134"/>
      <c r="T179" s="165" t="s">
        <v>5</v>
      </c>
      <c r="U179" s="43" t="s">
        <v>44</v>
      </c>
      <c r="V179" s="35"/>
      <c r="W179" s="166">
        <f>V179*K179</f>
        <v>0</v>
      </c>
      <c r="X179" s="166">
        <v>0</v>
      </c>
      <c r="Y179" s="166">
        <f>X179*K179</f>
        <v>0</v>
      </c>
      <c r="Z179" s="166">
        <v>0</v>
      </c>
      <c r="AA179" s="167">
        <f>Z179*K179</f>
        <v>0</v>
      </c>
      <c r="AR179" s="18" t="s">
        <v>164</v>
      </c>
      <c r="AT179" s="18" t="s">
        <v>160</v>
      </c>
      <c r="AU179" s="18" t="s">
        <v>85</v>
      </c>
      <c r="AY179" s="18" t="s">
        <v>159</v>
      </c>
      <c r="BE179" s="105">
        <f>IF(U179="základná",N179,0)</f>
        <v>0</v>
      </c>
      <c r="BF179" s="105">
        <f>IF(U179="znížená",N179,0)</f>
        <v>0</v>
      </c>
      <c r="BG179" s="105">
        <f>IF(U179="zákl. prenesená",N179,0)</f>
        <v>0</v>
      </c>
      <c r="BH179" s="105">
        <f>IF(U179="zníž. prenesená",N179,0)</f>
        <v>0</v>
      </c>
      <c r="BI179" s="105">
        <f>IF(U179="nulová",N179,0)</f>
        <v>0</v>
      </c>
      <c r="BJ179" s="18" t="s">
        <v>138</v>
      </c>
      <c r="BK179" s="168">
        <f>ROUND(L179*K179,3)</f>
        <v>0</v>
      </c>
      <c r="BL179" s="18" t="s">
        <v>164</v>
      </c>
      <c r="BM179" s="18" t="s">
        <v>564</v>
      </c>
    </row>
    <row r="180" spans="2:65" s="1" customFormat="1" ht="38.25" customHeight="1">
      <c r="B180" s="131"/>
      <c r="C180" s="160" t="s">
        <v>345</v>
      </c>
      <c r="D180" s="160" t="s">
        <v>160</v>
      </c>
      <c r="E180" s="161" t="s">
        <v>1034</v>
      </c>
      <c r="F180" s="245" t="s">
        <v>1035</v>
      </c>
      <c r="G180" s="245"/>
      <c r="H180" s="245"/>
      <c r="I180" s="245"/>
      <c r="J180" s="162" t="s">
        <v>1036</v>
      </c>
      <c r="K180" s="163">
        <v>1</v>
      </c>
      <c r="L180" s="231">
        <v>0</v>
      </c>
      <c r="M180" s="231"/>
      <c r="N180" s="246">
        <f>ROUND(L180*K180,3)</f>
        <v>0</v>
      </c>
      <c r="O180" s="246"/>
      <c r="P180" s="246"/>
      <c r="Q180" s="246"/>
      <c r="R180" s="134"/>
      <c r="T180" s="165" t="s">
        <v>5</v>
      </c>
      <c r="U180" s="43" t="s">
        <v>44</v>
      </c>
      <c r="V180" s="35"/>
      <c r="W180" s="166">
        <f>V180*K180</f>
        <v>0</v>
      </c>
      <c r="X180" s="166">
        <v>0</v>
      </c>
      <c r="Y180" s="166">
        <f>X180*K180</f>
        <v>0</v>
      </c>
      <c r="Z180" s="166">
        <v>0</v>
      </c>
      <c r="AA180" s="167">
        <f>Z180*K180</f>
        <v>0</v>
      </c>
      <c r="AR180" s="18" t="s">
        <v>164</v>
      </c>
      <c r="AT180" s="18" t="s">
        <v>160</v>
      </c>
      <c r="AU180" s="18" t="s">
        <v>85</v>
      </c>
      <c r="AY180" s="18" t="s">
        <v>159</v>
      </c>
      <c r="BE180" s="105">
        <f>IF(U180="základná",N180,0)</f>
        <v>0</v>
      </c>
      <c r="BF180" s="105">
        <f>IF(U180="znížená",N180,0)</f>
        <v>0</v>
      </c>
      <c r="BG180" s="105">
        <f>IF(U180="zákl. prenesená",N180,0)</f>
        <v>0</v>
      </c>
      <c r="BH180" s="105">
        <f>IF(U180="zníž. prenesená",N180,0)</f>
        <v>0</v>
      </c>
      <c r="BI180" s="105">
        <f>IF(U180="nulová",N180,0)</f>
        <v>0</v>
      </c>
      <c r="BJ180" s="18" t="s">
        <v>138</v>
      </c>
      <c r="BK180" s="168">
        <f>ROUND(L180*K180,3)</f>
        <v>0</v>
      </c>
      <c r="BL180" s="18" t="s">
        <v>164</v>
      </c>
      <c r="BM180" s="18" t="s">
        <v>567</v>
      </c>
    </row>
    <row r="181" spans="2:65" s="1" customFormat="1" ht="49.9" customHeight="1">
      <c r="B181" s="34"/>
      <c r="C181" s="35"/>
      <c r="D181" s="151" t="s">
        <v>359</v>
      </c>
      <c r="E181" s="35"/>
      <c r="F181" s="35"/>
      <c r="G181" s="35"/>
      <c r="H181" s="35"/>
      <c r="I181" s="35"/>
      <c r="J181" s="35"/>
      <c r="K181" s="35"/>
      <c r="L181" s="35"/>
      <c r="M181" s="35"/>
      <c r="N181" s="243">
        <f t="shared" ref="N181:N186" si="45">BK181</f>
        <v>0</v>
      </c>
      <c r="O181" s="244"/>
      <c r="P181" s="244"/>
      <c r="Q181" s="244"/>
      <c r="R181" s="36"/>
      <c r="T181" s="173"/>
      <c r="U181" s="35"/>
      <c r="V181" s="35"/>
      <c r="W181" s="35"/>
      <c r="X181" s="35"/>
      <c r="Y181" s="35"/>
      <c r="Z181" s="35"/>
      <c r="AA181" s="73"/>
      <c r="AT181" s="18" t="s">
        <v>76</v>
      </c>
      <c r="AU181" s="18" t="s">
        <v>77</v>
      </c>
      <c r="AY181" s="18" t="s">
        <v>360</v>
      </c>
      <c r="BK181" s="168">
        <f>SUM(BK182:BK186)</f>
        <v>0</v>
      </c>
    </row>
    <row r="182" spans="2:65" s="1" customFormat="1" ht="22.35" customHeight="1">
      <c r="B182" s="34"/>
      <c r="C182" s="174" t="s">
        <v>5</v>
      </c>
      <c r="D182" s="174" t="s">
        <v>160</v>
      </c>
      <c r="E182" s="175" t="s">
        <v>5</v>
      </c>
      <c r="F182" s="230" t="s">
        <v>5</v>
      </c>
      <c r="G182" s="230"/>
      <c r="H182" s="230"/>
      <c r="I182" s="230"/>
      <c r="J182" s="176" t="s">
        <v>5</v>
      </c>
      <c r="K182" s="164"/>
      <c r="L182" s="231"/>
      <c r="M182" s="232"/>
      <c r="N182" s="232">
        <f t="shared" si="45"/>
        <v>0</v>
      </c>
      <c r="O182" s="232"/>
      <c r="P182" s="232"/>
      <c r="Q182" s="232"/>
      <c r="R182" s="36"/>
      <c r="T182" s="165" t="s">
        <v>5</v>
      </c>
      <c r="U182" s="177" t="s">
        <v>44</v>
      </c>
      <c r="V182" s="35"/>
      <c r="W182" s="35"/>
      <c r="X182" s="35"/>
      <c r="Y182" s="35"/>
      <c r="Z182" s="35"/>
      <c r="AA182" s="73"/>
      <c r="AT182" s="18" t="s">
        <v>360</v>
      </c>
      <c r="AU182" s="18" t="s">
        <v>85</v>
      </c>
      <c r="AY182" s="18" t="s">
        <v>360</v>
      </c>
      <c r="BE182" s="105">
        <f>IF(U182="základná",N182,0)</f>
        <v>0</v>
      </c>
      <c r="BF182" s="105">
        <f>IF(U182="znížená",N182,0)</f>
        <v>0</v>
      </c>
      <c r="BG182" s="105">
        <f>IF(U182="zákl. prenesená",N182,0)</f>
        <v>0</v>
      </c>
      <c r="BH182" s="105">
        <f>IF(U182="zníž. prenesená",N182,0)</f>
        <v>0</v>
      </c>
      <c r="BI182" s="105">
        <f>IF(U182="nulová",N182,0)</f>
        <v>0</v>
      </c>
      <c r="BJ182" s="18" t="s">
        <v>138</v>
      </c>
      <c r="BK182" s="168">
        <f>L182*K182</f>
        <v>0</v>
      </c>
    </row>
    <row r="183" spans="2:65" s="1" customFormat="1" ht="22.35" customHeight="1">
      <c r="B183" s="34"/>
      <c r="C183" s="174" t="s">
        <v>5</v>
      </c>
      <c r="D183" s="174" t="s">
        <v>160</v>
      </c>
      <c r="E183" s="175" t="s">
        <v>5</v>
      </c>
      <c r="F183" s="230" t="s">
        <v>5</v>
      </c>
      <c r="G183" s="230"/>
      <c r="H183" s="230"/>
      <c r="I183" s="230"/>
      <c r="J183" s="176" t="s">
        <v>5</v>
      </c>
      <c r="K183" s="164"/>
      <c r="L183" s="231"/>
      <c r="M183" s="232"/>
      <c r="N183" s="232">
        <f t="shared" si="45"/>
        <v>0</v>
      </c>
      <c r="O183" s="232"/>
      <c r="P183" s="232"/>
      <c r="Q183" s="232"/>
      <c r="R183" s="36"/>
      <c r="T183" s="165" t="s">
        <v>5</v>
      </c>
      <c r="U183" s="177" t="s">
        <v>44</v>
      </c>
      <c r="V183" s="35"/>
      <c r="W183" s="35"/>
      <c r="X183" s="35"/>
      <c r="Y183" s="35"/>
      <c r="Z183" s="35"/>
      <c r="AA183" s="73"/>
      <c r="AT183" s="18" t="s">
        <v>360</v>
      </c>
      <c r="AU183" s="18" t="s">
        <v>85</v>
      </c>
      <c r="AY183" s="18" t="s">
        <v>360</v>
      </c>
      <c r="BE183" s="105">
        <f>IF(U183="základná",N183,0)</f>
        <v>0</v>
      </c>
      <c r="BF183" s="105">
        <f>IF(U183="znížená",N183,0)</f>
        <v>0</v>
      </c>
      <c r="BG183" s="105">
        <f>IF(U183="zákl. prenesená",N183,0)</f>
        <v>0</v>
      </c>
      <c r="BH183" s="105">
        <f>IF(U183="zníž. prenesená",N183,0)</f>
        <v>0</v>
      </c>
      <c r="BI183" s="105">
        <f>IF(U183="nulová",N183,0)</f>
        <v>0</v>
      </c>
      <c r="BJ183" s="18" t="s">
        <v>138</v>
      </c>
      <c r="BK183" s="168">
        <f>L183*K183</f>
        <v>0</v>
      </c>
    </row>
    <row r="184" spans="2:65" s="1" customFormat="1" ht="22.35" customHeight="1">
      <c r="B184" s="34"/>
      <c r="C184" s="174" t="s">
        <v>5</v>
      </c>
      <c r="D184" s="174" t="s">
        <v>160</v>
      </c>
      <c r="E184" s="175" t="s">
        <v>5</v>
      </c>
      <c r="F184" s="230" t="s">
        <v>5</v>
      </c>
      <c r="G184" s="230"/>
      <c r="H184" s="230"/>
      <c r="I184" s="230"/>
      <c r="J184" s="176" t="s">
        <v>5</v>
      </c>
      <c r="K184" s="164"/>
      <c r="L184" s="231"/>
      <c r="M184" s="232"/>
      <c r="N184" s="232">
        <f t="shared" si="45"/>
        <v>0</v>
      </c>
      <c r="O184" s="232"/>
      <c r="P184" s="232"/>
      <c r="Q184" s="232"/>
      <c r="R184" s="36"/>
      <c r="T184" s="165" t="s">
        <v>5</v>
      </c>
      <c r="U184" s="177" t="s">
        <v>44</v>
      </c>
      <c r="V184" s="35"/>
      <c r="W184" s="35"/>
      <c r="X184" s="35"/>
      <c r="Y184" s="35"/>
      <c r="Z184" s="35"/>
      <c r="AA184" s="73"/>
      <c r="AT184" s="18" t="s">
        <v>360</v>
      </c>
      <c r="AU184" s="18" t="s">
        <v>85</v>
      </c>
      <c r="AY184" s="18" t="s">
        <v>360</v>
      </c>
      <c r="BE184" s="105">
        <f>IF(U184="základná",N184,0)</f>
        <v>0</v>
      </c>
      <c r="BF184" s="105">
        <f>IF(U184="znížená",N184,0)</f>
        <v>0</v>
      </c>
      <c r="BG184" s="105">
        <f>IF(U184="zákl. prenesená",N184,0)</f>
        <v>0</v>
      </c>
      <c r="BH184" s="105">
        <f>IF(U184="zníž. prenesená",N184,0)</f>
        <v>0</v>
      </c>
      <c r="BI184" s="105">
        <f>IF(U184="nulová",N184,0)</f>
        <v>0</v>
      </c>
      <c r="BJ184" s="18" t="s">
        <v>138</v>
      </c>
      <c r="BK184" s="168">
        <f>L184*K184</f>
        <v>0</v>
      </c>
    </row>
    <row r="185" spans="2:65" s="1" customFormat="1" ht="22.35" customHeight="1">
      <c r="B185" s="34"/>
      <c r="C185" s="174" t="s">
        <v>5</v>
      </c>
      <c r="D185" s="174" t="s">
        <v>160</v>
      </c>
      <c r="E185" s="175" t="s">
        <v>5</v>
      </c>
      <c r="F185" s="230" t="s">
        <v>5</v>
      </c>
      <c r="G185" s="230"/>
      <c r="H185" s="230"/>
      <c r="I185" s="230"/>
      <c r="J185" s="176" t="s">
        <v>5</v>
      </c>
      <c r="K185" s="164"/>
      <c r="L185" s="231"/>
      <c r="M185" s="232"/>
      <c r="N185" s="232">
        <f t="shared" si="45"/>
        <v>0</v>
      </c>
      <c r="O185" s="232"/>
      <c r="P185" s="232"/>
      <c r="Q185" s="232"/>
      <c r="R185" s="36"/>
      <c r="T185" s="165" t="s">
        <v>5</v>
      </c>
      <c r="U185" s="177" t="s">
        <v>44</v>
      </c>
      <c r="V185" s="35"/>
      <c r="W185" s="35"/>
      <c r="X185" s="35"/>
      <c r="Y185" s="35"/>
      <c r="Z185" s="35"/>
      <c r="AA185" s="73"/>
      <c r="AT185" s="18" t="s">
        <v>360</v>
      </c>
      <c r="AU185" s="18" t="s">
        <v>85</v>
      </c>
      <c r="AY185" s="18" t="s">
        <v>360</v>
      </c>
      <c r="BE185" s="105">
        <f>IF(U185="základná",N185,0)</f>
        <v>0</v>
      </c>
      <c r="BF185" s="105">
        <f>IF(U185="znížená",N185,0)</f>
        <v>0</v>
      </c>
      <c r="BG185" s="105">
        <f>IF(U185="zákl. prenesená",N185,0)</f>
        <v>0</v>
      </c>
      <c r="BH185" s="105">
        <f>IF(U185="zníž. prenesená",N185,0)</f>
        <v>0</v>
      </c>
      <c r="BI185" s="105">
        <f>IF(U185="nulová",N185,0)</f>
        <v>0</v>
      </c>
      <c r="BJ185" s="18" t="s">
        <v>138</v>
      </c>
      <c r="BK185" s="168">
        <f>L185*K185</f>
        <v>0</v>
      </c>
    </row>
    <row r="186" spans="2:65" s="1" customFormat="1" ht="22.35" customHeight="1">
      <c r="B186" s="34"/>
      <c r="C186" s="174" t="s">
        <v>5</v>
      </c>
      <c r="D186" s="174" t="s">
        <v>160</v>
      </c>
      <c r="E186" s="175" t="s">
        <v>5</v>
      </c>
      <c r="F186" s="230" t="s">
        <v>5</v>
      </c>
      <c r="G186" s="230"/>
      <c r="H186" s="230"/>
      <c r="I186" s="230"/>
      <c r="J186" s="176" t="s">
        <v>5</v>
      </c>
      <c r="K186" s="164"/>
      <c r="L186" s="231"/>
      <c r="M186" s="232"/>
      <c r="N186" s="232">
        <f t="shared" si="45"/>
        <v>0</v>
      </c>
      <c r="O186" s="232"/>
      <c r="P186" s="232"/>
      <c r="Q186" s="232"/>
      <c r="R186" s="36"/>
      <c r="T186" s="165" t="s">
        <v>5</v>
      </c>
      <c r="U186" s="177" t="s">
        <v>44</v>
      </c>
      <c r="V186" s="55"/>
      <c r="W186" s="55"/>
      <c r="X186" s="55"/>
      <c r="Y186" s="55"/>
      <c r="Z186" s="55"/>
      <c r="AA186" s="57"/>
      <c r="AT186" s="18" t="s">
        <v>360</v>
      </c>
      <c r="AU186" s="18" t="s">
        <v>85</v>
      </c>
      <c r="AY186" s="18" t="s">
        <v>360</v>
      </c>
      <c r="BE186" s="105">
        <f>IF(U186="základná",N186,0)</f>
        <v>0</v>
      </c>
      <c r="BF186" s="105">
        <f>IF(U186="znížená",N186,0)</f>
        <v>0</v>
      </c>
      <c r="BG186" s="105">
        <f>IF(U186="zákl. prenesená",N186,0)</f>
        <v>0</v>
      </c>
      <c r="BH186" s="105">
        <f>IF(U186="zníž. prenesená",N186,0)</f>
        <v>0</v>
      </c>
      <c r="BI186" s="105">
        <f>IF(U186="nulová",N186,0)</f>
        <v>0</v>
      </c>
      <c r="BJ186" s="18" t="s">
        <v>138</v>
      </c>
      <c r="BK186" s="168">
        <f>L186*K186</f>
        <v>0</v>
      </c>
    </row>
    <row r="187" spans="2:65" s="1" customFormat="1" ht="6.95" customHeight="1">
      <c r="B187" s="58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60"/>
    </row>
  </sheetData>
  <mergeCells count="23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N185:Q185"/>
    <mergeCell ref="F179:I179"/>
    <mergeCell ref="L179:M179"/>
    <mergeCell ref="N179:Q179"/>
    <mergeCell ref="F180:I180"/>
    <mergeCell ref="L180:M180"/>
    <mergeCell ref="N180:Q180"/>
    <mergeCell ref="F182:I182"/>
    <mergeCell ref="L182:M182"/>
    <mergeCell ref="N182:Q182"/>
    <mergeCell ref="H1:K1"/>
    <mergeCell ref="S2:AC2"/>
    <mergeCell ref="F186:I186"/>
    <mergeCell ref="L186:M186"/>
    <mergeCell ref="N186:Q186"/>
    <mergeCell ref="N125:Q125"/>
    <mergeCell ref="N126:Q126"/>
    <mergeCell ref="N127:Q127"/>
    <mergeCell ref="N135:Q135"/>
    <mergeCell ref="N137:Q137"/>
    <mergeCell ref="N138:Q138"/>
    <mergeCell ref="N142:Q142"/>
    <mergeCell ref="N150:Q150"/>
    <mergeCell ref="N162:Q162"/>
    <mergeCell ref="N178:Q178"/>
    <mergeCell ref="N181:Q181"/>
    <mergeCell ref="F183:I183"/>
    <mergeCell ref="L183:M183"/>
    <mergeCell ref="N183:Q183"/>
    <mergeCell ref="F184:I184"/>
    <mergeCell ref="L184:M184"/>
    <mergeCell ref="N184:Q184"/>
    <mergeCell ref="F185:I185"/>
    <mergeCell ref="L185:M185"/>
  </mergeCells>
  <dataValidations count="2">
    <dataValidation type="list" allowBlank="1" showInputMessage="1" showErrorMessage="1" error="Povolené sú hodnoty K, M." sqref="D182:D187" xr:uid="{00000000-0002-0000-0500-000000000000}">
      <formula1>"K, M"</formula1>
    </dataValidation>
    <dataValidation type="list" allowBlank="1" showInputMessage="1" showErrorMessage="1" error="Povolené sú hodnoty základná, znížená, nulová." sqref="U182:U187" xr:uid="{00000000-0002-0000-0500-000001000000}">
      <formula1>"základná, znížená, nulová"</formula1>
    </dataValidation>
  </dataValidations>
  <hyperlinks>
    <hyperlink ref="F1:G1" location="C2" display="1) Krycí list rozpočtu" xr:uid="{00000000-0004-0000-0500-000000000000}"/>
    <hyperlink ref="H1:K1" location="C86" display="2) Rekapitulácia rozpočtu" xr:uid="{00000000-0004-0000-0500-000001000000}"/>
    <hyperlink ref="L1" location="C124" display="3) Rozpočet" xr:uid="{00000000-0004-0000-0500-000002000000}"/>
    <hyperlink ref="S1:T1" location="'Rekapitulácia stavby'!C2" display="Rekapitulácia stavby" xr:uid="{00000000-0004-0000-05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27-1 - ASR</vt:lpstr>
      <vt:lpstr>27-2 - Eli</vt:lpstr>
      <vt:lpstr>27-3 - VZT</vt:lpstr>
      <vt:lpstr>27-4 - ZTI - Zdravotechnika</vt:lpstr>
      <vt:lpstr>27-5 - UK - Vykurovanie</vt:lpstr>
      <vt:lpstr>'27-1 - ASR'!Názvy_tlače</vt:lpstr>
      <vt:lpstr>'27-2 - Eli'!Názvy_tlače</vt:lpstr>
      <vt:lpstr>'27-3 - VZT'!Názvy_tlače</vt:lpstr>
      <vt:lpstr>'27-4 - ZTI - Zdravotechnika'!Názvy_tlače</vt:lpstr>
      <vt:lpstr>'27-5 - UK - Vykurovanie'!Názvy_tlače</vt:lpstr>
      <vt:lpstr>'Rekapitulácia stavby'!Názvy_tlače</vt:lpstr>
      <vt:lpstr>'27-1 - ASR'!Oblasť_tlače</vt:lpstr>
      <vt:lpstr>'27-2 - Eli'!Oblasť_tlače</vt:lpstr>
      <vt:lpstr>'27-3 - VZT'!Oblasť_tlače</vt:lpstr>
      <vt:lpstr>'27-4 - ZTI - Zdravotechnika'!Oblasť_tlače</vt:lpstr>
      <vt:lpstr>'27-5 - UK - Vykurovanie'!Oblasť_tlače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 Ľudovít Ing.</dc:creator>
  <cp:lastModifiedBy>Marika</cp:lastModifiedBy>
  <dcterms:created xsi:type="dcterms:W3CDTF">2020-01-05T10:58:05Z</dcterms:created>
  <dcterms:modified xsi:type="dcterms:W3CDTF">2020-06-09T12:55:45Z</dcterms:modified>
</cp:coreProperties>
</file>